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sachin.rawool\Desktop\DOT\Reports\QOS\QOS_TRAI_Format\"/>
    </mc:Choice>
  </mc:AlternateContent>
  <bookViews>
    <workbookView xWindow="0" yWindow="0" windowWidth="19320" windowHeight="7755" tabRatio="767"/>
  </bookViews>
  <sheets>
    <sheet name="Master Sheet - Summary" sheetId="2" r:id="rId1"/>
    <sheet name="Master Sheet" sheetId="8" r:id="rId2"/>
    <sheet name="Sheet3" sheetId="30" state="hidden" r:id="rId3"/>
    <sheet name="Sheet2" sheetId="28" state="hidden" r:id="rId4"/>
  </sheets>
  <definedNames>
    <definedName name="_xlnm._FilterDatabase" localSheetId="0" hidden="1">'Master Sheet - Summary'!$A$16:$W$37</definedName>
    <definedName name="_xlnm._FilterDatabase" localSheetId="3" hidden="1">Sheet2!$A$2:$B$24</definedName>
    <definedName name="_xlnm.Print_Area" localSheetId="0">'Master Sheet - Summary'!$A$1:$W$43</definedName>
    <definedName name="_xlnm.Print_Titles" localSheetId="0">'Master Sheet - Summary'!$9:$15</definedName>
  </definedNames>
  <calcPr calcId="152511"/>
</workbook>
</file>

<file path=xl/calcChain.xml><?xml version="1.0" encoding="utf-8"?>
<calcChain xmlns="http://schemas.openxmlformats.org/spreadsheetml/2006/main">
  <c r="H16" i="2" l="1"/>
  <c r="E37" i="2"/>
  <c r="E36" i="2"/>
  <c r="E35" i="2"/>
  <c r="E34" i="2"/>
  <c r="E33" i="2"/>
  <c r="E32" i="2"/>
  <c r="E31" i="2"/>
  <c r="E30" i="2"/>
  <c r="E29" i="2"/>
  <c r="E28" i="2"/>
  <c r="E27" i="2"/>
  <c r="E26" i="2"/>
  <c r="E25" i="2"/>
  <c r="E24" i="2"/>
  <c r="E23" i="2"/>
  <c r="E22" i="2"/>
  <c r="E21" i="2"/>
  <c r="E20" i="2"/>
  <c r="E19" i="2"/>
  <c r="E18" i="2"/>
  <c r="E17" i="2"/>
  <c r="E16" i="2"/>
  <c r="AN19" i="8" l="1"/>
  <c r="AN16" i="8"/>
  <c r="AN17" i="8" s="1"/>
  <c r="AN13" i="8"/>
  <c r="CB31" i="8" l="1"/>
  <c r="CB16" i="8"/>
  <c r="CB15" i="8"/>
  <c r="CB14" i="8"/>
  <c r="CB13" i="8"/>
  <c r="AR31" i="8" l="1"/>
  <c r="AR25" i="8"/>
  <c r="AR16" i="8"/>
  <c r="AR15" i="8"/>
  <c r="AR14" i="8"/>
  <c r="AR13" i="8"/>
  <c r="BD32" i="8" l="1"/>
  <c r="BC32" i="8"/>
  <c r="BB32" i="8"/>
  <c r="CK37" i="8" l="1"/>
  <c r="CG37" i="8"/>
  <c r="CC37" i="8"/>
  <c r="BY37" i="8"/>
  <c r="BU37" i="8"/>
  <c r="BQ37" i="8"/>
  <c r="BM37" i="8"/>
  <c r="BI37" i="8"/>
  <c r="BE37" i="8"/>
  <c r="BA37" i="8"/>
  <c r="AW37" i="8"/>
  <c r="AS37" i="8"/>
  <c r="AO37" i="8"/>
  <c r="AK37" i="8"/>
  <c r="AG37" i="8"/>
  <c r="AC37" i="8"/>
  <c r="Y37" i="8"/>
  <c r="U37" i="8"/>
  <c r="Q37" i="8"/>
  <c r="M37" i="8"/>
  <c r="I37" i="8"/>
  <c r="E37" i="8"/>
  <c r="CK36" i="8"/>
  <c r="CG36" i="8"/>
  <c r="CC36" i="8"/>
  <c r="BY36" i="8"/>
  <c r="BU36" i="8"/>
  <c r="BQ36" i="8"/>
  <c r="BM36" i="8"/>
  <c r="BI36" i="8"/>
  <c r="BE36" i="8"/>
  <c r="BA36" i="8"/>
  <c r="AW36" i="8"/>
  <c r="AS36" i="8"/>
  <c r="AO36" i="8"/>
  <c r="AK36" i="8"/>
  <c r="AG36" i="8"/>
  <c r="AC36" i="8"/>
  <c r="Y36" i="8"/>
  <c r="U36" i="8"/>
  <c r="Q36" i="8"/>
  <c r="M36" i="8"/>
  <c r="I36" i="8"/>
  <c r="E36" i="8"/>
  <c r="CK10" i="8" l="1"/>
  <c r="CG10" i="8"/>
  <c r="CC10" i="8"/>
  <c r="BY10" i="8"/>
  <c r="BU10" i="8"/>
  <c r="BQ10" i="8"/>
  <c r="BM10" i="8"/>
  <c r="BI10" i="8"/>
  <c r="BE10" i="8"/>
  <c r="BA10" i="8"/>
  <c r="AW10" i="8"/>
  <c r="AS10" i="8"/>
  <c r="AO10" i="8"/>
  <c r="AK10" i="8"/>
  <c r="AG10" i="8"/>
  <c r="AC10" i="8"/>
  <c r="Y10" i="8"/>
  <c r="U10" i="8"/>
  <c r="Q10" i="8"/>
  <c r="M10" i="8"/>
  <c r="I10" i="8"/>
  <c r="E10" i="8"/>
  <c r="H17" i="8" l="1"/>
  <c r="AZ33" i="8" l="1"/>
  <c r="AZ32" i="8"/>
  <c r="AZ31" i="8" s="1"/>
  <c r="AZ20" i="8"/>
  <c r="AZ19" i="8"/>
  <c r="BL33" i="8" l="1"/>
  <c r="BL31" i="8"/>
  <c r="BL16" i="8"/>
  <c r="BL15" i="8"/>
  <c r="BL17" i="8" s="1"/>
  <c r="BL14" i="8"/>
  <c r="BL13" i="8"/>
  <c r="L33" i="8"/>
  <c r="L31" i="8"/>
  <c r="L16" i="8"/>
  <c r="L15" i="8"/>
  <c r="L17" i="8" s="1"/>
  <c r="L14" i="8"/>
  <c r="L13" i="8"/>
  <c r="BH16" i="8" l="1"/>
  <c r="BH15" i="8"/>
  <c r="BH14" i="8"/>
  <c r="BH17" i="8" s="1"/>
  <c r="BH13" i="8"/>
  <c r="BF16" i="8" l="1"/>
  <c r="BG17" i="8"/>
  <c r="BF17" i="8"/>
  <c r="AY17" i="8"/>
  <c r="AY33" i="8" l="1"/>
  <c r="AY32" i="8"/>
  <c r="AY31" i="8"/>
  <c r="AY20" i="8"/>
  <c r="AY19" i="8"/>
  <c r="BG33" i="8" l="1"/>
  <c r="BG16" i="8"/>
  <c r="AM19" i="8" l="1"/>
  <c r="AM16" i="8"/>
  <c r="AM14" i="8"/>
  <c r="AM17" i="8" s="1"/>
  <c r="AM13" i="8"/>
  <c r="G17" i="8"/>
  <c r="CA31" i="8" l="1"/>
  <c r="CA16" i="8"/>
  <c r="CA15" i="8"/>
  <c r="CA14" i="8"/>
  <c r="CA13" i="8"/>
  <c r="AQ31" i="8" l="1"/>
  <c r="AQ16" i="8"/>
  <c r="AQ15" i="8" s="1"/>
  <c r="AQ14" i="8" s="1"/>
  <c r="AQ13" i="8" s="1"/>
  <c r="BK16" i="8" l="1"/>
  <c r="BK15" i="8"/>
  <c r="BK17" i="8" s="1"/>
  <c r="BK14" i="8"/>
  <c r="BK13" i="8"/>
  <c r="K16" i="8"/>
  <c r="K15" i="8"/>
  <c r="K17" i="8" s="1"/>
  <c r="K14" i="8"/>
  <c r="K13" i="8"/>
  <c r="X39" i="8" l="1"/>
  <c r="AX33" i="8" l="1"/>
  <c r="AX32" i="8"/>
  <c r="AX31" i="8"/>
  <c r="AX20" i="8"/>
  <c r="AX19" i="8"/>
  <c r="AX16" i="8"/>
  <c r="AX17" i="8" s="1"/>
  <c r="AH18" i="8" l="1"/>
  <c r="R39" i="8"/>
  <c r="F39" i="8"/>
  <c r="Q6" i="8" l="1"/>
  <c r="Q7" i="8"/>
  <c r="AP31" i="8" l="1"/>
  <c r="BZ31" i="8" l="1"/>
  <c r="AL19" i="8" l="1"/>
  <c r="AX39" i="8" l="1"/>
  <c r="AH39" i="8"/>
  <c r="BX39" i="8" l="1"/>
  <c r="BJ25" i="8" l="1"/>
  <c r="AC9" i="8" l="1"/>
  <c r="E6" i="8" l="1"/>
  <c r="CJ25" i="8" l="1"/>
  <c r="CN25" i="8" l="1"/>
  <c r="BL25" i="8"/>
  <c r="CH5" i="8" l="1"/>
  <c r="E13" i="8" l="1"/>
  <c r="I13" i="8"/>
  <c r="E14" i="8"/>
  <c r="I14" i="8"/>
  <c r="E15" i="8"/>
  <c r="I15" i="8"/>
  <c r="E16" i="8"/>
  <c r="I16" i="8"/>
  <c r="E17" i="8"/>
  <c r="I17" i="8"/>
  <c r="CK29" i="8" l="1"/>
  <c r="CG29" i="8"/>
  <c r="CC29" i="8"/>
  <c r="BY29" i="8"/>
  <c r="BU29" i="8"/>
  <c r="BQ29" i="8"/>
  <c r="BM29" i="8"/>
  <c r="BI29" i="8"/>
  <c r="BE29" i="8"/>
  <c r="BA29" i="8"/>
  <c r="AW29" i="8"/>
  <c r="AS29" i="8"/>
  <c r="AO29" i="8"/>
  <c r="AK29" i="8"/>
  <c r="AG29" i="8"/>
  <c r="AC29" i="8"/>
  <c r="Y29" i="8"/>
  <c r="U29" i="8"/>
  <c r="Q29" i="8"/>
  <c r="M29" i="8"/>
  <c r="I29" i="8"/>
  <c r="E29" i="8"/>
  <c r="CK28" i="8"/>
  <c r="CG28" i="8"/>
  <c r="CC28" i="8"/>
  <c r="BY28" i="8"/>
  <c r="BU28" i="8"/>
  <c r="BQ28" i="8"/>
  <c r="BM28" i="8"/>
  <c r="BI28" i="8"/>
  <c r="BE28" i="8"/>
  <c r="BA28" i="8"/>
  <c r="AW28" i="8"/>
  <c r="AS28" i="8"/>
  <c r="AO28" i="8"/>
  <c r="AK28" i="8"/>
  <c r="AG28" i="8"/>
  <c r="AC28" i="8"/>
  <c r="Y28" i="8"/>
  <c r="U28" i="8"/>
  <c r="Q28" i="8"/>
  <c r="M28" i="8"/>
  <c r="I28" i="8"/>
  <c r="E28" i="8"/>
  <c r="CK27" i="8"/>
  <c r="CG27" i="8"/>
  <c r="CC27" i="8"/>
  <c r="BY27" i="8"/>
  <c r="BU27" i="8"/>
  <c r="BQ27" i="8"/>
  <c r="BM27" i="8"/>
  <c r="BI27" i="8"/>
  <c r="BE27" i="8"/>
  <c r="BA27" i="8"/>
  <c r="AW27" i="8"/>
  <c r="AS27" i="8"/>
  <c r="AO27" i="8"/>
  <c r="AK27" i="8"/>
  <c r="AG27" i="8"/>
  <c r="AC27" i="8"/>
  <c r="Y27" i="8"/>
  <c r="U27" i="8"/>
  <c r="Q27" i="8"/>
  <c r="M27" i="8"/>
  <c r="I27" i="8"/>
  <c r="E27" i="8"/>
  <c r="CK26" i="8"/>
  <c r="CG26" i="8"/>
  <c r="CC26" i="8"/>
  <c r="BY26" i="8"/>
  <c r="BU26" i="8"/>
  <c r="BQ26" i="8"/>
  <c r="BM26" i="8"/>
  <c r="BI26" i="8"/>
  <c r="BE26" i="8"/>
  <c r="BA26" i="8"/>
  <c r="AW26" i="8"/>
  <c r="AS26" i="8"/>
  <c r="AO26" i="8"/>
  <c r="AK26" i="8"/>
  <c r="AG26" i="8"/>
  <c r="AC26" i="8"/>
  <c r="Y26" i="8"/>
  <c r="U26" i="8"/>
  <c r="Q26" i="8"/>
  <c r="M26" i="8"/>
  <c r="I26" i="8"/>
  <c r="E26" i="8"/>
  <c r="CK24" i="8"/>
  <c r="CG24" i="8"/>
  <c r="CC24" i="8"/>
  <c r="BY24" i="8"/>
  <c r="BU24" i="8"/>
  <c r="BQ24" i="8"/>
  <c r="BM24" i="8"/>
  <c r="BI24" i="8"/>
  <c r="BE24" i="8"/>
  <c r="BA24" i="8"/>
  <c r="AW24" i="8"/>
  <c r="AS24" i="8"/>
  <c r="AO24" i="8"/>
  <c r="AK24" i="8"/>
  <c r="AG24" i="8"/>
  <c r="AC24" i="8"/>
  <c r="Y24" i="8"/>
  <c r="U24" i="8"/>
  <c r="Q24" i="8"/>
  <c r="M24" i="8"/>
  <c r="I24" i="8"/>
  <c r="E24" i="8"/>
  <c r="CK23" i="8"/>
  <c r="CG23" i="8"/>
  <c r="CC23" i="8"/>
  <c r="BY23" i="8"/>
  <c r="BU23" i="8"/>
  <c r="BQ23" i="8"/>
  <c r="BM23" i="8"/>
  <c r="BI23" i="8"/>
  <c r="BE23" i="8"/>
  <c r="BA23" i="8"/>
  <c r="AW23" i="8"/>
  <c r="AS23" i="8"/>
  <c r="AO23" i="8"/>
  <c r="AK23" i="8"/>
  <c r="AG23" i="8"/>
  <c r="AC23" i="8"/>
  <c r="Y23" i="8"/>
  <c r="U23" i="8"/>
  <c r="Q23" i="8"/>
  <c r="M23" i="8"/>
  <c r="I23" i="8"/>
  <c r="E23" i="8"/>
  <c r="CK20" i="8"/>
  <c r="CG20" i="8"/>
  <c r="CC20" i="8"/>
  <c r="BY20" i="8"/>
  <c r="BU20" i="8"/>
  <c r="BQ20" i="8"/>
  <c r="BM20" i="8"/>
  <c r="BI20" i="8"/>
  <c r="BE20" i="8"/>
  <c r="BA20" i="8"/>
  <c r="AW20" i="8"/>
  <c r="AS20" i="8"/>
  <c r="AO20" i="8"/>
  <c r="AK20" i="8"/>
  <c r="AG20" i="8"/>
  <c r="AC20" i="8"/>
  <c r="Y20" i="8"/>
  <c r="U20" i="8"/>
  <c r="Q20" i="8"/>
  <c r="M20" i="8"/>
  <c r="I20" i="8"/>
  <c r="E20" i="8"/>
  <c r="CK19" i="8"/>
  <c r="CG19" i="8"/>
  <c r="CC19" i="8"/>
  <c r="BY19" i="8"/>
  <c r="BU19" i="8"/>
  <c r="BQ19" i="8"/>
  <c r="BM19" i="8"/>
  <c r="BI19" i="8"/>
  <c r="BE19" i="8"/>
  <c r="BA19" i="8"/>
  <c r="AW19" i="8"/>
  <c r="AS19" i="8"/>
  <c r="AO19" i="8"/>
  <c r="AK19" i="8"/>
  <c r="AG19" i="8"/>
  <c r="AC19" i="8"/>
  <c r="Y19" i="8"/>
  <c r="U19" i="8"/>
  <c r="Q19" i="8"/>
  <c r="M19" i="8"/>
  <c r="I19" i="8"/>
  <c r="E19" i="8"/>
  <c r="CK17" i="8"/>
  <c r="CG17" i="8"/>
  <c r="CC17" i="8"/>
  <c r="BY17" i="8"/>
  <c r="BU17" i="8"/>
  <c r="BQ17" i="8"/>
  <c r="BM17" i="8"/>
  <c r="BI17" i="8"/>
  <c r="BE17" i="8"/>
  <c r="BA17" i="8"/>
  <c r="AW17" i="8"/>
  <c r="AS17" i="8"/>
  <c r="AO17" i="8"/>
  <c r="AK17" i="8"/>
  <c r="AG17" i="8"/>
  <c r="AC17" i="8"/>
  <c r="Y17" i="8"/>
  <c r="U17" i="8"/>
  <c r="Q17" i="8"/>
  <c r="M17" i="8"/>
  <c r="CK16" i="8"/>
  <c r="CG16" i="8"/>
  <c r="CC16" i="8"/>
  <c r="BY16" i="8"/>
  <c r="BU16" i="8"/>
  <c r="BQ16" i="8"/>
  <c r="BM16" i="8"/>
  <c r="BI16" i="8"/>
  <c r="BE16" i="8"/>
  <c r="BA16" i="8"/>
  <c r="AW16" i="8"/>
  <c r="AS16" i="8"/>
  <c r="AO16" i="8"/>
  <c r="AK16" i="8"/>
  <c r="AG16" i="8"/>
  <c r="AC16" i="8"/>
  <c r="Y16" i="8"/>
  <c r="U16" i="8"/>
  <c r="Q16" i="8"/>
  <c r="M16" i="8"/>
  <c r="CK15" i="8"/>
  <c r="CG15" i="8"/>
  <c r="CC15" i="8"/>
  <c r="BY15" i="8"/>
  <c r="BU15" i="8"/>
  <c r="BQ15" i="8"/>
  <c r="BM15" i="8"/>
  <c r="BI15" i="8"/>
  <c r="BE15" i="8"/>
  <c r="BA15" i="8"/>
  <c r="AW15" i="8"/>
  <c r="AS15" i="8"/>
  <c r="AO15" i="8"/>
  <c r="AK15" i="8"/>
  <c r="AG15" i="8"/>
  <c r="AC15" i="8"/>
  <c r="Y15" i="8"/>
  <c r="U15" i="8"/>
  <c r="Q15" i="8"/>
  <c r="M15" i="8"/>
  <c r="CK14" i="8"/>
  <c r="CG14" i="8"/>
  <c r="CC14" i="8"/>
  <c r="BY14" i="8"/>
  <c r="BU14" i="8"/>
  <c r="BQ14" i="8"/>
  <c r="BM14" i="8"/>
  <c r="BI14" i="8"/>
  <c r="BE14" i="8"/>
  <c r="BA14" i="8"/>
  <c r="AW14" i="8"/>
  <c r="AS14" i="8"/>
  <c r="AO14" i="8"/>
  <c r="AK14" i="8"/>
  <c r="AG14" i="8"/>
  <c r="AC14" i="8"/>
  <c r="Y14" i="8"/>
  <c r="U14" i="8"/>
  <c r="Q14" i="8"/>
  <c r="M14" i="8"/>
  <c r="CK13" i="8"/>
  <c r="CG13" i="8"/>
  <c r="CC13" i="8"/>
  <c r="BY13" i="8"/>
  <c r="BU13" i="8"/>
  <c r="BQ13" i="8"/>
  <c r="BM13" i="8"/>
  <c r="BI13" i="8"/>
  <c r="BE13" i="8"/>
  <c r="BA13" i="8"/>
  <c r="AW13" i="8"/>
  <c r="AS13" i="8"/>
  <c r="AO13" i="8"/>
  <c r="AK13" i="8"/>
  <c r="AG13" i="8"/>
  <c r="AC13" i="8"/>
  <c r="Y13" i="8"/>
  <c r="U13" i="8"/>
  <c r="Q13" i="8"/>
  <c r="M13" i="8"/>
  <c r="AT25" i="8" l="1"/>
  <c r="U6" i="8" l="1"/>
  <c r="U7" i="8"/>
  <c r="CK33" i="8" l="1"/>
  <c r="CK32" i="8"/>
  <c r="CK31" i="8"/>
  <c r="CG33" i="8"/>
  <c r="CG32" i="8"/>
  <c r="CG31" i="8"/>
  <c r="CC33" i="8"/>
  <c r="CC32" i="8"/>
  <c r="CC31" i="8"/>
  <c r="BY33" i="8"/>
  <c r="BY32" i="8"/>
  <c r="BY31" i="8"/>
  <c r="BU33" i="8"/>
  <c r="BU32" i="8"/>
  <c r="BU31" i="8"/>
  <c r="BQ33" i="8"/>
  <c r="BQ32" i="8"/>
  <c r="BQ31" i="8"/>
  <c r="BM33" i="8"/>
  <c r="BM32" i="8"/>
  <c r="BM31" i="8"/>
  <c r="BI33" i="8"/>
  <c r="BI32" i="8"/>
  <c r="BI31" i="8"/>
  <c r="BE33" i="8"/>
  <c r="BE32" i="8"/>
  <c r="BE31" i="8"/>
  <c r="BA33" i="8"/>
  <c r="BA32" i="8"/>
  <c r="BA31" i="8"/>
  <c r="AW33" i="8"/>
  <c r="AW32" i="8"/>
  <c r="AW31" i="8"/>
  <c r="AS33" i="8"/>
  <c r="AS32" i="8"/>
  <c r="AS31" i="8"/>
  <c r="AO33" i="8"/>
  <c r="AO32" i="8"/>
  <c r="AO31" i="8"/>
  <c r="AK33" i="8"/>
  <c r="AK32" i="8"/>
  <c r="AK31" i="8"/>
  <c r="AG33" i="8"/>
  <c r="AG32" i="8"/>
  <c r="AG31" i="8"/>
  <c r="AC33" i="8"/>
  <c r="AC32" i="8"/>
  <c r="AC31" i="8"/>
  <c r="Y33" i="8"/>
  <c r="Y32" i="8"/>
  <c r="Y31" i="8"/>
  <c r="U33" i="8"/>
  <c r="U32" i="8"/>
  <c r="U31" i="8"/>
  <c r="Q33" i="8"/>
  <c r="Q32" i="8"/>
  <c r="Q31" i="8"/>
  <c r="M33" i="8"/>
  <c r="M32" i="8"/>
  <c r="M31" i="8"/>
  <c r="I33" i="8"/>
  <c r="I32" i="8"/>
  <c r="I31" i="8"/>
  <c r="CK9" i="8"/>
  <c r="CG9" i="8"/>
  <c r="CC9" i="8"/>
  <c r="BY9" i="8"/>
  <c r="BU9" i="8"/>
  <c r="BQ9" i="8"/>
  <c r="BM9" i="8"/>
  <c r="BI9" i="8"/>
  <c r="BE9" i="8"/>
  <c r="BA9" i="8"/>
  <c r="AW9" i="8"/>
  <c r="AS9" i="8"/>
  <c r="AO9" i="8"/>
  <c r="AK9" i="8"/>
  <c r="AG9" i="8"/>
  <c r="Y9" i="8"/>
  <c r="U9" i="8"/>
  <c r="Q9" i="8"/>
  <c r="M9" i="8"/>
  <c r="I9" i="8"/>
  <c r="CK7" i="8"/>
  <c r="CK6" i="8"/>
  <c r="CG7" i="8"/>
  <c r="CG6" i="8"/>
  <c r="CC7" i="8"/>
  <c r="CC6" i="8"/>
  <c r="BY7" i="8"/>
  <c r="BY6" i="8"/>
  <c r="BU7" i="8"/>
  <c r="BU6" i="8"/>
  <c r="BQ7" i="8"/>
  <c r="BQ6" i="8"/>
  <c r="BM7" i="8"/>
  <c r="BM6" i="8"/>
  <c r="BI7" i="8"/>
  <c r="BI6" i="8"/>
  <c r="BE7" i="8"/>
  <c r="BE6" i="8"/>
  <c r="BA7" i="8"/>
  <c r="BA6" i="8"/>
  <c r="AW7" i="8"/>
  <c r="AW6" i="8"/>
  <c r="AS7" i="8"/>
  <c r="AS6" i="8"/>
  <c r="AO7" i="8"/>
  <c r="AO6" i="8"/>
  <c r="AK7" i="8"/>
  <c r="AK6" i="8"/>
  <c r="AG7" i="8"/>
  <c r="AG6" i="8"/>
  <c r="AC7" i="8"/>
  <c r="AC6" i="8"/>
  <c r="Y7" i="8"/>
  <c r="Y6" i="8"/>
  <c r="M7" i="8"/>
  <c r="M6" i="8"/>
  <c r="I7" i="8"/>
  <c r="I6" i="8"/>
  <c r="BV39" i="8" l="1"/>
  <c r="BI25" i="8" l="1"/>
  <c r="BE25" i="8"/>
  <c r="AS25" i="8"/>
  <c r="AG25" i="8"/>
  <c r="AC25" i="8"/>
  <c r="Q25" i="8"/>
  <c r="M25" i="8"/>
  <c r="BQ25" i="8"/>
  <c r="BA25" i="8"/>
  <c r="CG25" i="8"/>
  <c r="BY25" i="8"/>
  <c r="AW25" i="8"/>
  <c r="CM25" i="8"/>
  <c r="CL25" i="8"/>
  <c r="CK25" i="8"/>
  <c r="CI25" i="8"/>
  <c r="CH25" i="8"/>
  <c r="CF25" i="8"/>
  <c r="CE25" i="8"/>
  <c r="CD25" i="8"/>
  <c r="CC25" i="8"/>
  <c r="CB25" i="8"/>
  <c r="CA25" i="8"/>
  <c r="BZ25" i="8"/>
  <c r="BX25" i="8"/>
  <c r="BW25" i="8"/>
  <c r="BV25" i="8"/>
  <c r="BU25" i="8"/>
  <c r="BT25" i="8"/>
  <c r="BS25" i="8"/>
  <c r="BR25" i="8"/>
  <c r="BP25" i="8"/>
  <c r="BO25" i="8"/>
  <c r="BN25" i="8"/>
  <c r="BM25" i="8"/>
  <c r="BK25" i="8"/>
  <c r="BH25" i="8"/>
  <c r="BG25" i="8"/>
  <c r="BF25" i="8"/>
  <c r="BD25" i="8"/>
  <c r="BC25" i="8"/>
  <c r="BB25" i="8"/>
  <c r="AZ25" i="8"/>
  <c r="AY25" i="8"/>
  <c r="AX25" i="8"/>
  <c r="AV25" i="8"/>
  <c r="AU25" i="8"/>
  <c r="AQ25" i="8"/>
  <c r="AP25" i="8"/>
  <c r="AN25" i="8"/>
  <c r="AM25" i="8"/>
  <c r="AL25" i="8"/>
  <c r="AJ25" i="8"/>
  <c r="AI25" i="8"/>
  <c r="AH25" i="8"/>
  <c r="AF25" i="8"/>
  <c r="AE25" i="8"/>
  <c r="AD25" i="8"/>
  <c r="AB25" i="8"/>
  <c r="AA25" i="8"/>
  <c r="Z25" i="8"/>
  <c r="X25" i="8"/>
  <c r="W25" i="8"/>
  <c r="V25" i="8"/>
  <c r="T25" i="8"/>
  <c r="S25" i="8"/>
  <c r="R25" i="8"/>
  <c r="P25" i="8"/>
  <c r="O25" i="8"/>
  <c r="N25" i="8"/>
  <c r="L25" i="8"/>
  <c r="K25" i="8"/>
  <c r="J25" i="8"/>
  <c r="H25" i="8"/>
  <c r="G25" i="8"/>
  <c r="F25" i="8"/>
  <c r="CK22" i="8"/>
  <c r="CG22" i="8"/>
  <c r="BQ22" i="8"/>
  <c r="BI22" i="8"/>
  <c r="AO22" i="8"/>
  <c r="AK22" i="8"/>
  <c r="AC22" i="8"/>
  <c r="M22" i="8"/>
  <c r="E22" i="8"/>
  <c r="CC22" i="8"/>
  <c r="BA22" i="8"/>
  <c r="AG22" i="8"/>
  <c r="U22" i="8"/>
  <c r="CN22" i="8"/>
  <c r="CM22" i="8"/>
  <c r="CL22" i="8"/>
  <c r="CJ22" i="8"/>
  <c r="CI22" i="8"/>
  <c r="CH22" i="8"/>
  <c r="CF22" i="8"/>
  <c r="CE22" i="8"/>
  <c r="CD22" i="8"/>
  <c r="CB22" i="8"/>
  <c r="CA22" i="8"/>
  <c r="BZ22" i="8"/>
  <c r="BY22" i="8"/>
  <c r="BX22" i="8"/>
  <c r="BW22" i="8"/>
  <c r="BV22" i="8"/>
  <c r="BT22" i="8"/>
  <c r="BS22" i="8"/>
  <c r="BR22" i="8"/>
  <c r="BP22" i="8"/>
  <c r="BO22" i="8"/>
  <c r="BN22" i="8"/>
  <c r="BL22" i="8"/>
  <c r="BK22" i="8"/>
  <c r="BJ22" i="8"/>
  <c r="BH22" i="8"/>
  <c r="BG22" i="8"/>
  <c r="BF22" i="8"/>
  <c r="BD22" i="8"/>
  <c r="BC22" i="8"/>
  <c r="BB22" i="8"/>
  <c r="AZ22" i="8"/>
  <c r="AY22" i="8"/>
  <c r="AX22" i="8"/>
  <c r="AV22" i="8"/>
  <c r="AU22" i="8"/>
  <c r="AT22" i="8"/>
  <c r="AS22" i="8"/>
  <c r="AR22" i="8"/>
  <c r="AQ22" i="8"/>
  <c r="AP22" i="8"/>
  <c r="AN22" i="8"/>
  <c r="AM22" i="8"/>
  <c r="AL22" i="8"/>
  <c r="AJ22" i="8"/>
  <c r="AI22" i="8"/>
  <c r="AH22" i="8"/>
  <c r="AF22" i="8"/>
  <c r="AE22" i="8"/>
  <c r="AD22" i="8"/>
  <c r="AB22" i="8"/>
  <c r="AA22" i="8"/>
  <c r="Z22" i="8"/>
  <c r="X22" i="8"/>
  <c r="W22" i="8"/>
  <c r="V22" i="8"/>
  <c r="T22" i="8"/>
  <c r="S22" i="8"/>
  <c r="R22" i="8"/>
  <c r="P22" i="8"/>
  <c r="O22" i="8"/>
  <c r="N22" i="8"/>
  <c r="L22" i="8"/>
  <c r="K22" i="8"/>
  <c r="J22" i="8"/>
  <c r="H22" i="8"/>
  <c r="G22" i="8"/>
  <c r="F22" i="8"/>
  <c r="CK18" i="8"/>
  <c r="BU18" i="8"/>
  <c r="BQ18" i="8"/>
  <c r="BE18" i="8"/>
  <c r="BA18" i="8"/>
  <c r="AO18" i="8"/>
  <c r="Y18" i="8"/>
  <c r="M18" i="8"/>
  <c r="E18" i="8"/>
  <c r="BM18" i="8"/>
  <c r="AS18" i="8"/>
  <c r="U18" i="8"/>
  <c r="Q18" i="8"/>
  <c r="CN18" i="8"/>
  <c r="CM18" i="8"/>
  <c r="CL18" i="8"/>
  <c r="CJ18" i="8"/>
  <c r="CI18" i="8"/>
  <c r="CH18" i="8"/>
  <c r="CG18" i="8"/>
  <c r="CF18" i="8"/>
  <c r="CE18" i="8"/>
  <c r="CD18" i="8"/>
  <c r="CB18" i="8"/>
  <c r="CA18" i="8"/>
  <c r="BZ18" i="8"/>
  <c r="BY18" i="8"/>
  <c r="BX18" i="8"/>
  <c r="BW18" i="8"/>
  <c r="BV18" i="8"/>
  <c r="BT18" i="8"/>
  <c r="BS18" i="8"/>
  <c r="BR18" i="8"/>
  <c r="BP18" i="8"/>
  <c r="BO18" i="8"/>
  <c r="BN18" i="8"/>
  <c r="BL18" i="8"/>
  <c r="BK18" i="8"/>
  <c r="BJ18" i="8"/>
  <c r="BI18" i="8"/>
  <c r="BH18" i="8"/>
  <c r="BG18" i="8"/>
  <c r="BF18" i="8"/>
  <c r="BD18" i="8"/>
  <c r="BC18" i="8"/>
  <c r="BB18" i="8"/>
  <c r="AZ18" i="8"/>
  <c r="AY18" i="8"/>
  <c r="AX18" i="8"/>
  <c r="AV18" i="8"/>
  <c r="AU18" i="8"/>
  <c r="AT18" i="8"/>
  <c r="AR18" i="8"/>
  <c r="AQ18" i="8"/>
  <c r="AP18" i="8"/>
  <c r="AN18" i="8"/>
  <c r="AM18" i="8"/>
  <c r="AL18" i="8"/>
  <c r="AK18" i="8"/>
  <c r="AJ18" i="8"/>
  <c r="AI18" i="8"/>
  <c r="AF18" i="8"/>
  <c r="AE18" i="8"/>
  <c r="AD18" i="8"/>
  <c r="AB18" i="8"/>
  <c r="AA18" i="8"/>
  <c r="Z18" i="8"/>
  <c r="X18" i="8"/>
  <c r="W18" i="8"/>
  <c r="V18" i="8"/>
  <c r="T18" i="8"/>
  <c r="S18" i="8"/>
  <c r="R18" i="8"/>
  <c r="P18" i="8"/>
  <c r="O18" i="8"/>
  <c r="N18" i="8"/>
  <c r="L18" i="8"/>
  <c r="K18" i="8"/>
  <c r="J18" i="8"/>
  <c r="H18" i="8"/>
  <c r="G18" i="8"/>
  <c r="F18" i="8"/>
  <c r="AO25" i="8" l="1"/>
  <c r="Y25" i="8"/>
  <c r="I25" i="8"/>
  <c r="E25" i="8"/>
  <c r="CC18" i="8"/>
  <c r="BU22" i="8"/>
  <c r="BM22" i="8"/>
  <c r="BE22" i="8"/>
  <c r="AW22" i="8"/>
  <c r="AW18" i="8"/>
  <c r="AK25" i="8"/>
  <c r="Y22" i="8"/>
  <c r="U25" i="8"/>
  <c r="Q22" i="8"/>
  <c r="I22" i="8"/>
  <c r="I18" i="8"/>
  <c r="F5" i="8" l="1"/>
  <c r="AZ41" i="8"/>
  <c r="E33" i="8" l="1"/>
  <c r="E32" i="8"/>
  <c r="E31" i="8"/>
  <c r="G37" i="2"/>
  <c r="G36" i="2"/>
  <c r="G35" i="2"/>
  <c r="G34" i="2"/>
  <c r="G33" i="2"/>
  <c r="G32" i="2"/>
  <c r="G31" i="2"/>
  <c r="G30" i="2"/>
  <c r="G29" i="2"/>
  <c r="G28" i="2"/>
  <c r="G27" i="2"/>
  <c r="G26" i="2"/>
  <c r="G25" i="2"/>
  <c r="G24" i="2"/>
  <c r="G23" i="2"/>
  <c r="G22" i="2"/>
  <c r="G21" i="2"/>
  <c r="G20" i="2"/>
  <c r="G19" i="2"/>
  <c r="G18" i="2"/>
  <c r="G17" i="2"/>
  <c r="G16" i="2"/>
  <c r="E9" i="8"/>
  <c r="E7" i="8"/>
  <c r="E39" i="8" l="1"/>
  <c r="CN35" i="8"/>
  <c r="CM35" i="8"/>
  <c r="CL35" i="8"/>
  <c r="CK35" i="8"/>
  <c r="CJ35" i="8"/>
  <c r="CI35" i="8"/>
  <c r="CH35" i="8"/>
  <c r="CG35" i="8"/>
  <c r="CF35" i="8"/>
  <c r="CE35" i="8"/>
  <c r="CD35" i="8"/>
  <c r="CC35" i="8"/>
  <c r="CB35" i="8"/>
  <c r="CA35" i="8"/>
  <c r="BZ35" i="8"/>
  <c r="BY35" i="8"/>
  <c r="BX35" i="8"/>
  <c r="BW35" i="8"/>
  <c r="BV35" i="8"/>
  <c r="BU35" i="8"/>
  <c r="BT35" i="8"/>
  <c r="BS35" i="8"/>
  <c r="BR35" i="8"/>
  <c r="BQ35" i="8"/>
  <c r="BP35" i="8"/>
  <c r="BO35" i="8"/>
  <c r="BN35" i="8"/>
  <c r="BM35" i="8"/>
  <c r="BL35" i="8"/>
  <c r="BK35" i="8"/>
  <c r="BJ35" i="8"/>
  <c r="BI35" i="8"/>
  <c r="BH35" i="8"/>
  <c r="BG35" i="8"/>
  <c r="BF35" i="8"/>
  <c r="BE35" i="8"/>
  <c r="BD35" i="8"/>
  <c r="BC35" i="8"/>
  <c r="BB35" i="8"/>
  <c r="BA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CM34" i="8"/>
  <c r="CL34" i="8"/>
  <c r="CJ34" i="8"/>
  <c r="CI34" i="8"/>
  <c r="CH34" i="8"/>
  <c r="CF34" i="8"/>
  <c r="CE34" i="8"/>
  <c r="CD34" i="8"/>
  <c r="CB34" i="8"/>
  <c r="CA34" i="8"/>
  <c r="BZ34" i="8"/>
  <c r="BX34" i="8"/>
  <c r="BW34" i="8"/>
  <c r="BV34" i="8"/>
  <c r="BR34" i="8"/>
  <c r="BP34" i="8"/>
  <c r="BO34" i="8"/>
  <c r="BN34" i="8"/>
  <c r="BL34" i="8"/>
  <c r="BK34" i="8"/>
  <c r="BJ34" i="8"/>
  <c r="BH34" i="8"/>
  <c r="BG34" i="8"/>
  <c r="BF34" i="8"/>
  <c r="BD34" i="8"/>
  <c r="BC34" i="8"/>
  <c r="BB34" i="8"/>
  <c r="AZ34" i="8"/>
  <c r="AY34" i="8"/>
  <c r="AX34" i="8"/>
  <c r="AT34" i="8"/>
  <c r="AR34" i="8"/>
  <c r="AQ34" i="8"/>
  <c r="AP34" i="8"/>
  <c r="AN34" i="8"/>
  <c r="AM34" i="8"/>
  <c r="AL34" i="8"/>
  <c r="AJ34" i="8"/>
  <c r="AI34" i="8"/>
  <c r="AH34" i="8"/>
  <c r="AD34" i="8"/>
  <c r="AB34" i="8"/>
  <c r="AA34" i="8"/>
  <c r="Z34" i="8"/>
  <c r="W34" i="8"/>
  <c r="V34" i="8"/>
  <c r="T34" i="8"/>
  <c r="S34" i="8"/>
  <c r="R34" i="8"/>
  <c r="P34" i="8"/>
  <c r="O34" i="8"/>
  <c r="N34" i="8"/>
  <c r="L34" i="8"/>
  <c r="K34" i="8"/>
  <c r="J34" i="8"/>
  <c r="H34" i="8"/>
  <c r="G34" i="8"/>
  <c r="F34" i="8"/>
  <c r="CG34" i="8"/>
  <c r="CC34" i="8"/>
  <c r="BY34" i="8"/>
  <c r="BQ34" i="8"/>
  <c r="BA34" i="8"/>
  <c r="AK34" i="8"/>
  <c r="AG34" i="8"/>
  <c r="X34" i="8"/>
  <c r="Q34" i="8"/>
  <c r="I34" i="8"/>
  <c r="CN34" i="8"/>
  <c r="BT34" i="8"/>
  <c r="BS34" i="8"/>
  <c r="BM34" i="8"/>
  <c r="AV34" i="8"/>
  <c r="AU34" i="8"/>
  <c r="AF34" i="8"/>
  <c r="BE8" i="8"/>
  <c r="CK8" i="8"/>
  <c r="CG8" i="8"/>
  <c r="CC8" i="8"/>
  <c r="BU8" i="8"/>
  <c r="BM8" i="8"/>
  <c r="BA8" i="8"/>
  <c r="AW8" i="8"/>
  <c r="AO8" i="8"/>
  <c r="AG8" i="8"/>
  <c r="Y8" i="8"/>
  <c r="Q8" i="8"/>
  <c r="I8" i="8"/>
  <c r="CN8" i="8"/>
  <c r="CM8" i="8"/>
  <c r="CL8" i="8"/>
  <c r="CJ8" i="8"/>
  <c r="CI8" i="8"/>
  <c r="CH8" i="8"/>
  <c r="CF8" i="8"/>
  <c r="CE8" i="8"/>
  <c r="CD8" i="8"/>
  <c r="CB8" i="8"/>
  <c r="CA8" i="8"/>
  <c r="BZ8" i="8"/>
  <c r="BY8" i="8"/>
  <c r="BX8" i="8"/>
  <c r="BW8" i="8"/>
  <c r="BV8" i="8"/>
  <c r="BT8" i="8"/>
  <c r="BS8" i="8"/>
  <c r="BR8" i="8"/>
  <c r="BQ8" i="8"/>
  <c r="BP8" i="8"/>
  <c r="BO8" i="8"/>
  <c r="BN8" i="8"/>
  <c r="BL8" i="8"/>
  <c r="BK8" i="8"/>
  <c r="BJ8" i="8"/>
  <c r="BI8" i="8"/>
  <c r="BH8" i="8"/>
  <c r="BG8" i="8"/>
  <c r="BF8" i="8"/>
  <c r="BD8" i="8"/>
  <c r="BC8" i="8"/>
  <c r="BB8" i="8"/>
  <c r="AZ8" i="8"/>
  <c r="AY8" i="8"/>
  <c r="AX8" i="8"/>
  <c r="AV8" i="8"/>
  <c r="AU8" i="8"/>
  <c r="AT8" i="8"/>
  <c r="AS8" i="8"/>
  <c r="AR8" i="8"/>
  <c r="AQ8" i="8"/>
  <c r="AP8" i="8"/>
  <c r="AN8" i="8"/>
  <c r="AM8" i="8"/>
  <c r="AL8" i="8"/>
  <c r="AK8" i="8"/>
  <c r="AJ8" i="8"/>
  <c r="AI8" i="8"/>
  <c r="AH8" i="8"/>
  <c r="AF8" i="8"/>
  <c r="AE8" i="8"/>
  <c r="AD8" i="8"/>
  <c r="AC8" i="8"/>
  <c r="AB8" i="8"/>
  <c r="AA8" i="8"/>
  <c r="Z8" i="8"/>
  <c r="X8" i="8"/>
  <c r="W8" i="8"/>
  <c r="V8" i="8"/>
  <c r="U8" i="8"/>
  <c r="T8" i="8"/>
  <c r="S8" i="8"/>
  <c r="R8" i="8"/>
  <c r="P8" i="8"/>
  <c r="O8" i="8"/>
  <c r="N8" i="8"/>
  <c r="M8" i="8"/>
  <c r="L8" i="8"/>
  <c r="K8" i="8"/>
  <c r="J8" i="8"/>
  <c r="H8" i="8"/>
  <c r="G8" i="8"/>
  <c r="F8" i="8"/>
  <c r="E8" i="8"/>
  <c r="BY5" i="8"/>
  <c r="BI5" i="8"/>
  <c r="AS5" i="8"/>
  <c r="AC5" i="8"/>
  <c r="Q5" i="8"/>
  <c r="M5" i="8"/>
  <c r="CG5" i="8"/>
  <c r="BQ5" i="8"/>
  <c r="BA5" i="8"/>
  <c r="AK5" i="8"/>
  <c r="Y5" i="8"/>
  <c r="U5" i="8"/>
  <c r="E5" i="8"/>
  <c r="CN5" i="8"/>
  <c r="CM5" i="8"/>
  <c r="CL5" i="8"/>
  <c r="CJ5" i="8"/>
  <c r="CI5" i="8"/>
  <c r="CF5" i="8"/>
  <c r="CE5" i="8"/>
  <c r="CD5" i="8"/>
  <c r="CB5" i="8"/>
  <c r="CA5" i="8"/>
  <c r="BZ5" i="8"/>
  <c r="BX5" i="8"/>
  <c r="BW5" i="8"/>
  <c r="BV5" i="8"/>
  <c r="BT5" i="8"/>
  <c r="BS5" i="8"/>
  <c r="BR5" i="8"/>
  <c r="BP5" i="8"/>
  <c r="BO5" i="8"/>
  <c r="BN5" i="8"/>
  <c r="BL5" i="8"/>
  <c r="BK5" i="8"/>
  <c r="BJ5" i="8"/>
  <c r="BH5" i="8"/>
  <c r="BG5" i="8"/>
  <c r="BF5" i="8"/>
  <c r="BD5" i="8"/>
  <c r="BC5" i="8"/>
  <c r="BB5" i="8"/>
  <c r="AZ5" i="8"/>
  <c r="AY5" i="8"/>
  <c r="AX5" i="8"/>
  <c r="AV5" i="8"/>
  <c r="AU5" i="8"/>
  <c r="AT5" i="8"/>
  <c r="AR5" i="8"/>
  <c r="AQ5" i="8"/>
  <c r="AP5" i="8"/>
  <c r="AN5" i="8"/>
  <c r="AM5" i="8"/>
  <c r="AL5" i="8"/>
  <c r="AJ5" i="8"/>
  <c r="AI5" i="8"/>
  <c r="AH5" i="8"/>
  <c r="AF5" i="8"/>
  <c r="AE5" i="8"/>
  <c r="AD5" i="8"/>
  <c r="AB5" i="8"/>
  <c r="AA5" i="8"/>
  <c r="Z5" i="8"/>
  <c r="X5" i="8"/>
  <c r="W5" i="8"/>
  <c r="V5" i="8"/>
  <c r="T5" i="8"/>
  <c r="S5" i="8"/>
  <c r="R5" i="8"/>
  <c r="P5" i="8"/>
  <c r="O5" i="8"/>
  <c r="N5" i="8"/>
  <c r="L5" i="8"/>
  <c r="K5" i="8"/>
  <c r="J5" i="8"/>
  <c r="H5" i="8"/>
  <c r="G5" i="8"/>
  <c r="CK34" i="8" l="1"/>
  <c r="BU34" i="8"/>
  <c r="BI34" i="8"/>
  <c r="BE34" i="8"/>
  <c r="AW34" i="8"/>
  <c r="AS34" i="8"/>
  <c r="AO34" i="8"/>
  <c r="Y34" i="8"/>
  <c r="U34" i="8"/>
  <c r="M34" i="8"/>
  <c r="E34" i="8"/>
  <c r="CK5" i="8"/>
  <c r="CC5" i="8"/>
  <c r="BU5" i="8"/>
  <c r="BM5" i="8"/>
  <c r="BE5" i="8"/>
  <c r="AW5" i="8"/>
  <c r="AO5" i="8"/>
  <c r="AG5" i="8"/>
  <c r="I5" i="8"/>
  <c r="AC34" i="8"/>
  <c r="AE34" i="8"/>
  <c r="M23" i="28" l="1"/>
  <c r="M25" i="28" s="1"/>
  <c r="R15" i="28" l="1"/>
  <c r="F41" i="8" l="1"/>
  <c r="AL39" i="8" l="1"/>
  <c r="V1" i="8" l="1"/>
  <c r="CL12" i="8" l="1"/>
  <c r="F37" i="2"/>
  <c r="R41" i="8"/>
  <c r="S41" i="8"/>
  <c r="T41" i="8"/>
  <c r="T39" i="8"/>
  <c r="S39" i="8"/>
  <c r="AP12" i="8"/>
  <c r="CN12" i="8"/>
  <c r="P11" i="8"/>
  <c r="H39" i="8"/>
  <c r="BO39" i="8"/>
  <c r="G41" i="8"/>
  <c r="CN41" i="8"/>
  <c r="CM41" i="8"/>
  <c r="CL41" i="8"/>
  <c r="CJ41" i="8"/>
  <c r="CI41" i="8"/>
  <c r="CH41" i="8"/>
  <c r="CF41" i="8"/>
  <c r="CE41" i="8"/>
  <c r="CD41" i="8"/>
  <c r="CB41" i="8"/>
  <c r="CA41" i="8"/>
  <c r="BZ41" i="8"/>
  <c r="BX41" i="8"/>
  <c r="BW41" i="8"/>
  <c r="BV41" i="8"/>
  <c r="BT41" i="8"/>
  <c r="BS41" i="8"/>
  <c r="BR41" i="8"/>
  <c r="BP41" i="8"/>
  <c r="BO41" i="8"/>
  <c r="BN41" i="8"/>
  <c r="BL41" i="8"/>
  <c r="BK41" i="8"/>
  <c r="BJ41" i="8"/>
  <c r="BH41" i="8"/>
  <c r="BG41" i="8"/>
  <c r="BF41" i="8"/>
  <c r="BD41" i="8"/>
  <c r="BC41" i="8"/>
  <c r="BB41" i="8"/>
  <c r="AY41" i="8"/>
  <c r="AX41" i="8"/>
  <c r="AV41" i="8"/>
  <c r="AU41" i="8"/>
  <c r="AT41" i="8"/>
  <c r="AR41" i="8"/>
  <c r="AQ41" i="8"/>
  <c r="AP41" i="8"/>
  <c r="AN41" i="8"/>
  <c r="AM41" i="8"/>
  <c r="AL41" i="8"/>
  <c r="AJ41" i="8"/>
  <c r="AI41" i="8"/>
  <c r="AH41" i="8"/>
  <c r="AF41" i="8"/>
  <c r="AE41" i="8"/>
  <c r="AD41" i="8"/>
  <c r="AB41" i="8"/>
  <c r="AA41" i="8"/>
  <c r="Z41" i="8"/>
  <c r="X41" i="8"/>
  <c r="W41" i="8"/>
  <c r="V41" i="8"/>
  <c r="P41" i="8"/>
  <c r="O41" i="8"/>
  <c r="N41" i="8"/>
  <c r="L41" i="8"/>
  <c r="K41" i="8"/>
  <c r="J41" i="8"/>
  <c r="H41" i="8"/>
  <c r="CN39" i="8"/>
  <c r="CM39" i="8"/>
  <c r="CL39" i="8"/>
  <c r="CJ39" i="8"/>
  <c r="CI39" i="8"/>
  <c r="CH39" i="8"/>
  <c r="CF39" i="8"/>
  <c r="CE39" i="8"/>
  <c r="CD39" i="8"/>
  <c r="CB39" i="8"/>
  <c r="CA39" i="8"/>
  <c r="BZ39" i="8"/>
  <c r="BW39" i="8"/>
  <c r="BT39" i="8"/>
  <c r="BS39" i="8"/>
  <c r="BR39" i="8"/>
  <c r="BP39" i="8"/>
  <c r="BN39" i="8"/>
  <c r="BL39" i="8"/>
  <c r="BK39" i="8"/>
  <c r="BJ39" i="8"/>
  <c r="BH39" i="8"/>
  <c r="BG39" i="8"/>
  <c r="BF39" i="8"/>
  <c r="BD39" i="8"/>
  <c r="BC39" i="8"/>
  <c r="BB39" i="8"/>
  <c r="AZ39" i="8"/>
  <c r="AY39" i="8"/>
  <c r="AV39" i="8"/>
  <c r="AU39" i="8"/>
  <c r="AT39" i="8"/>
  <c r="AR39" i="8"/>
  <c r="AQ39" i="8"/>
  <c r="AP39" i="8"/>
  <c r="AN39" i="8"/>
  <c r="AM39" i="8"/>
  <c r="AJ39" i="8"/>
  <c r="AI39" i="8"/>
  <c r="AF39" i="8"/>
  <c r="AE39" i="8"/>
  <c r="AD39" i="8"/>
  <c r="AB39" i="8"/>
  <c r="AA39" i="8"/>
  <c r="Z39" i="8"/>
  <c r="W39" i="8"/>
  <c r="V39" i="8"/>
  <c r="P39" i="8"/>
  <c r="O39" i="8"/>
  <c r="N39" i="8"/>
  <c r="L39" i="8"/>
  <c r="K39" i="8"/>
  <c r="J39" i="8"/>
  <c r="G39" i="8"/>
  <c r="Y1" i="8"/>
  <c r="AA1" i="8"/>
  <c r="AB1" i="8"/>
  <c r="AC1" i="8"/>
  <c r="AE1" i="8"/>
  <c r="D21" i="2"/>
  <c r="D22" i="2"/>
  <c r="F21" i="2"/>
  <c r="F22" i="2"/>
  <c r="Z11" i="8"/>
  <c r="AA11" i="8"/>
  <c r="AB11" i="8"/>
  <c r="AD11" i="8"/>
  <c r="AE11" i="8"/>
  <c r="AF11" i="8"/>
  <c r="Z12" i="8"/>
  <c r="AA12" i="8"/>
  <c r="AB12" i="8"/>
  <c r="AD12" i="8"/>
  <c r="AE12" i="8"/>
  <c r="AF12" i="8"/>
  <c r="J21" i="2"/>
  <c r="K22" i="2"/>
  <c r="L21" i="2"/>
  <c r="L22" i="2"/>
  <c r="M22" i="2"/>
  <c r="N21" i="2"/>
  <c r="N22" i="2"/>
  <c r="V21" i="2"/>
  <c r="L20" i="2"/>
  <c r="N20" i="2"/>
  <c r="D32" i="2"/>
  <c r="N32" i="2"/>
  <c r="M32" i="2"/>
  <c r="L32" i="2"/>
  <c r="J32" i="2"/>
  <c r="M25" i="2"/>
  <c r="L25" i="2"/>
  <c r="J25" i="2"/>
  <c r="M24" i="2"/>
  <c r="N24" i="2"/>
  <c r="V36" i="2"/>
  <c r="V35" i="2"/>
  <c r="V34" i="2"/>
  <c r="V33" i="2"/>
  <c r="V32" i="2"/>
  <c r="V30" i="2"/>
  <c r="V29" i="2"/>
  <c r="V27" i="2"/>
  <c r="V26" i="2"/>
  <c r="V25" i="2"/>
  <c r="V24" i="2"/>
  <c r="V23" i="2"/>
  <c r="V19" i="2"/>
  <c r="V18" i="2"/>
  <c r="V17" i="2"/>
  <c r="V16" i="2"/>
  <c r="D36" i="2"/>
  <c r="D35" i="2"/>
  <c r="D34" i="2"/>
  <c r="D33" i="2"/>
  <c r="D31" i="2"/>
  <c r="D29" i="2"/>
  <c r="D28" i="2"/>
  <c r="D26" i="2"/>
  <c r="D25" i="2"/>
  <c r="D23" i="2"/>
  <c r="D20" i="2"/>
  <c r="D19" i="2"/>
  <c r="D18" i="2"/>
  <c r="D16" i="2"/>
  <c r="C37" i="2"/>
  <c r="C36" i="2"/>
  <c r="C35" i="2"/>
  <c r="C34" i="2"/>
  <c r="C33" i="2"/>
  <c r="C32" i="2"/>
  <c r="C31" i="2"/>
  <c r="C30" i="2"/>
  <c r="C29" i="2"/>
  <c r="C28" i="2"/>
  <c r="C27" i="2"/>
  <c r="C26" i="2"/>
  <c r="C25" i="2"/>
  <c r="C24" i="2"/>
  <c r="C23" i="2"/>
  <c r="C20" i="2"/>
  <c r="C19" i="2"/>
  <c r="C18" i="2"/>
  <c r="C17" i="2"/>
  <c r="C16" i="2"/>
  <c r="F36" i="2"/>
  <c r="F35" i="2"/>
  <c r="F34" i="2"/>
  <c r="F33" i="2"/>
  <c r="F30" i="2"/>
  <c r="F29" i="2"/>
  <c r="F28" i="2"/>
  <c r="F27" i="2"/>
  <c r="F26" i="2"/>
  <c r="F23" i="2"/>
  <c r="F20" i="2"/>
  <c r="F19" i="2"/>
  <c r="F18" i="2"/>
  <c r="R25" i="2"/>
  <c r="R17" i="2"/>
  <c r="O32" i="2"/>
  <c r="N37" i="2"/>
  <c r="N34" i="2"/>
  <c r="N33" i="2"/>
  <c r="N30" i="2"/>
  <c r="N29" i="2"/>
  <c r="N26" i="2"/>
  <c r="N23" i="2"/>
  <c r="N19" i="2"/>
  <c r="N18" i="2"/>
  <c r="N17" i="2"/>
  <c r="N16" i="2"/>
  <c r="M37" i="2"/>
  <c r="M36" i="2"/>
  <c r="M35" i="2"/>
  <c r="M34" i="2"/>
  <c r="M33" i="2"/>
  <c r="M31" i="2"/>
  <c r="M30" i="2"/>
  <c r="M29" i="2"/>
  <c r="M28" i="2"/>
  <c r="M27" i="2"/>
  <c r="M26" i="2"/>
  <c r="M19" i="2"/>
  <c r="M18" i="2"/>
  <c r="M17" i="2"/>
  <c r="L37" i="2"/>
  <c r="L36" i="2"/>
  <c r="L35" i="2"/>
  <c r="L34" i="2"/>
  <c r="L33" i="2"/>
  <c r="L31" i="2"/>
  <c r="L30" i="2"/>
  <c r="L29" i="2"/>
  <c r="L28" i="2"/>
  <c r="L27" i="2"/>
  <c r="L26" i="2"/>
  <c r="L24" i="2"/>
  <c r="L23" i="2"/>
  <c r="L19" i="2"/>
  <c r="L18" i="2"/>
  <c r="L17" i="2"/>
  <c r="L16" i="2"/>
  <c r="K35" i="2"/>
  <c r="K31" i="2"/>
  <c r="K30" i="2"/>
  <c r="K27" i="2"/>
  <c r="K26" i="2"/>
  <c r="K24" i="2"/>
  <c r="K23" i="2"/>
  <c r="K18" i="2"/>
  <c r="J37" i="2"/>
  <c r="J36" i="2"/>
  <c r="J34" i="2"/>
  <c r="J31" i="2"/>
  <c r="J29" i="2"/>
  <c r="J28" i="2"/>
  <c r="J27" i="2"/>
  <c r="J26" i="2"/>
  <c r="J24" i="2"/>
  <c r="J23" i="2"/>
  <c r="J19" i="2"/>
  <c r="J17" i="2"/>
  <c r="J16" i="2"/>
  <c r="AI12" i="8"/>
  <c r="AQ11" i="8"/>
  <c r="AI11" i="8"/>
  <c r="CM12" i="8"/>
  <c r="CJ12" i="8"/>
  <c r="CI12" i="8"/>
  <c r="CH12" i="8"/>
  <c r="CF12" i="8"/>
  <c r="CE12" i="8"/>
  <c r="CD12" i="8"/>
  <c r="CB12" i="8"/>
  <c r="CA12" i="8"/>
  <c r="BZ12" i="8"/>
  <c r="BX12" i="8"/>
  <c r="BW12" i="8"/>
  <c r="BV12" i="8"/>
  <c r="BT12" i="8"/>
  <c r="BS12" i="8"/>
  <c r="BR12" i="8"/>
  <c r="BP12" i="8"/>
  <c r="BO12" i="8"/>
  <c r="BN12" i="8"/>
  <c r="BL12" i="8"/>
  <c r="BK12" i="8"/>
  <c r="BJ12" i="8"/>
  <c r="BH12" i="8"/>
  <c r="BG12" i="8"/>
  <c r="BF12" i="8"/>
  <c r="BD12" i="8"/>
  <c r="BC12" i="8"/>
  <c r="BB12" i="8"/>
  <c r="AZ12" i="8"/>
  <c r="AY12" i="8"/>
  <c r="AX12" i="8"/>
  <c r="AV12" i="8"/>
  <c r="AU12" i="8"/>
  <c r="AT12" i="8"/>
  <c r="AR12" i="8"/>
  <c r="AQ12" i="8"/>
  <c r="AN12" i="8"/>
  <c r="AM12" i="8"/>
  <c r="AL12" i="8"/>
  <c r="AJ12" i="8"/>
  <c r="AH12" i="8"/>
  <c r="X12" i="8"/>
  <c r="W12" i="8"/>
  <c r="V12" i="8"/>
  <c r="T12" i="8"/>
  <c r="S12" i="8"/>
  <c r="R12" i="8"/>
  <c r="P12" i="8"/>
  <c r="O12" i="8"/>
  <c r="N12" i="8"/>
  <c r="L12" i="8"/>
  <c r="K12" i="8"/>
  <c r="J12" i="8"/>
  <c r="H12" i="8"/>
  <c r="G12" i="8"/>
  <c r="F12" i="8"/>
  <c r="CN11" i="8"/>
  <c r="CM11" i="8"/>
  <c r="CL11" i="8"/>
  <c r="CJ11" i="8"/>
  <c r="CI11" i="8"/>
  <c r="CH11" i="8"/>
  <c r="CF11" i="8"/>
  <c r="CE11" i="8"/>
  <c r="CD11" i="8"/>
  <c r="CB11" i="8"/>
  <c r="CA11" i="8"/>
  <c r="BZ11" i="8"/>
  <c r="BX11" i="8"/>
  <c r="BW11" i="8"/>
  <c r="BV11" i="8"/>
  <c r="BT11" i="8"/>
  <c r="BS11" i="8"/>
  <c r="BR11" i="8"/>
  <c r="BP11" i="8"/>
  <c r="BO11" i="8"/>
  <c r="BN11" i="8"/>
  <c r="BL11" i="8"/>
  <c r="BK11" i="8"/>
  <c r="BJ11" i="8"/>
  <c r="BH11" i="8"/>
  <c r="BG11" i="8"/>
  <c r="BF11" i="8"/>
  <c r="BD11" i="8"/>
  <c r="BC11" i="8"/>
  <c r="BB11" i="8"/>
  <c r="AZ11" i="8"/>
  <c r="AY11" i="8"/>
  <c r="AX11" i="8"/>
  <c r="AV11" i="8"/>
  <c r="AU11" i="8"/>
  <c r="AT11" i="8"/>
  <c r="AR11" i="8"/>
  <c r="AP11" i="8"/>
  <c r="AN11" i="8"/>
  <c r="AM11" i="8"/>
  <c r="AL11" i="8"/>
  <c r="AJ11" i="8"/>
  <c r="AH11" i="8"/>
  <c r="X11" i="8"/>
  <c r="W11" i="8"/>
  <c r="V11" i="8"/>
  <c r="T11" i="8"/>
  <c r="S11" i="8"/>
  <c r="R11" i="8"/>
  <c r="O11" i="8"/>
  <c r="N11" i="8"/>
  <c r="L11" i="8"/>
  <c r="K11" i="8"/>
  <c r="J11" i="8"/>
  <c r="H11" i="8"/>
  <c r="G11" i="8"/>
  <c r="F11" i="8"/>
  <c r="E4" i="8"/>
  <c r="E1" i="8" s="1"/>
  <c r="CN1" i="8"/>
  <c r="CM1" i="8"/>
  <c r="CK1" i="8"/>
  <c r="CJ1" i="8"/>
  <c r="CI1" i="8"/>
  <c r="CG1" i="8"/>
  <c r="CF1" i="8"/>
  <c r="CE1" i="8"/>
  <c r="CC1" i="8"/>
  <c r="CB1" i="8"/>
  <c r="CA1" i="8"/>
  <c r="BY1" i="8"/>
  <c r="BX1" i="8"/>
  <c r="BW1" i="8"/>
  <c r="BU1" i="8"/>
  <c r="BT1" i="8"/>
  <c r="BS1" i="8"/>
  <c r="BQ1" i="8"/>
  <c r="BP1" i="8"/>
  <c r="BO1" i="8"/>
  <c r="BM1" i="8"/>
  <c r="BL1" i="8"/>
  <c r="BK1" i="8"/>
  <c r="BI1" i="8"/>
  <c r="BH1" i="8"/>
  <c r="BG1" i="8"/>
  <c r="BE1" i="8"/>
  <c r="BD1" i="8"/>
  <c r="BC1" i="8"/>
  <c r="BA1" i="8"/>
  <c r="AZ1" i="8"/>
  <c r="AY1" i="8"/>
  <c r="AW1" i="8"/>
  <c r="AV1" i="8"/>
  <c r="AU1" i="8"/>
  <c r="AS1" i="8"/>
  <c r="AR1" i="8"/>
  <c r="AQ1" i="8"/>
  <c r="AO1" i="8"/>
  <c r="AN1" i="8"/>
  <c r="AM1" i="8"/>
  <c r="AK1" i="8"/>
  <c r="AJ1" i="8"/>
  <c r="AI1" i="8"/>
  <c r="AG1" i="8"/>
  <c r="X1" i="8"/>
  <c r="W1" i="8"/>
  <c r="U1" i="8"/>
  <c r="T1" i="8"/>
  <c r="S1" i="8"/>
  <c r="Q1" i="8"/>
  <c r="P1" i="8"/>
  <c r="O1" i="8"/>
  <c r="M1" i="8"/>
  <c r="I1" i="8"/>
  <c r="H1" i="8"/>
  <c r="G1" i="8"/>
  <c r="F1" i="8"/>
  <c r="F16" i="2"/>
  <c r="O18" i="2" l="1"/>
  <c r="O34" i="2"/>
  <c r="O28" i="2"/>
  <c r="D24" i="2"/>
  <c r="B24" i="2"/>
  <c r="O37" i="2"/>
  <c r="O31" i="2"/>
  <c r="O24" i="2"/>
  <c r="T22" i="2"/>
  <c r="W22" i="2"/>
  <c r="O27" i="2"/>
  <c r="U25" i="2"/>
  <c r="U19" i="2"/>
  <c r="U20" i="2"/>
  <c r="U23" i="2"/>
  <c r="U32" i="2"/>
  <c r="U36" i="2"/>
  <c r="U18" i="2"/>
  <c r="U30" i="2"/>
  <c r="U29" i="2"/>
  <c r="U28" i="2"/>
  <c r="U26" i="2"/>
  <c r="U24" i="2"/>
  <c r="U17" i="2"/>
  <c r="U16" i="2"/>
  <c r="U35" i="2"/>
  <c r="U34" i="2"/>
  <c r="U33" i="2"/>
  <c r="U27" i="2"/>
  <c r="W35" i="2"/>
  <c r="U31" i="2"/>
  <c r="O35" i="2"/>
  <c r="O25" i="2"/>
  <c r="O29" i="2"/>
  <c r="O16" i="2"/>
  <c r="O23" i="2"/>
  <c r="O17" i="2"/>
  <c r="U37" i="2"/>
  <c r="W16" i="2"/>
  <c r="D27" i="2"/>
  <c r="B27" i="2"/>
  <c r="W18" i="2"/>
  <c r="W17" i="2"/>
  <c r="O33" i="2"/>
  <c r="P34" i="2"/>
  <c r="S17" i="2"/>
  <c r="BY11" i="8"/>
  <c r="H34" i="2" s="1"/>
  <c r="Q19" i="2"/>
  <c r="R16" i="2"/>
  <c r="Q16" i="2"/>
  <c r="R27" i="2"/>
  <c r="Q17" i="2"/>
  <c r="Q27" i="2"/>
  <c r="R18" i="2"/>
  <c r="R20" i="2"/>
  <c r="Q18" i="2"/>
  <c r="R19" i="2"/>
  <c r="R37" i="2"/>
  <c r="Q36" i="2"/>
  <c r="R35" i="2"/>
  <c r="Q35" i="2"/>
  <c r="R34" i="2"/>
  <c r="Q34" i="2"/>
  <c r="Q33" i="2"/>
  <c r="R33" i="2"/>
  <c r="R32" i="2"/>
  <c r="Q31" i="2"/>
  <c r="R30" i="2"/>
  <c r="Q30" i="2"/>
  <c r="Q29" i="2"/>
  <c r="R28" i="2"/>
  <c r="Q28" i="2"/>
  <c r="R26" i="2"/>
  <c r="Q26" i="2"/>
  <c r="R24" i="2"/>
  <c r="Q24" i="2"/>
  <c r="R23" i="2"/>
  <c r="Q23" i="2"/>
  <c r="R22" i="2"/>
  <c r="Q22" i="2"/>
  <c r="R21" i="2"/>
  <c r="T29" i="2"/>
  <c r="B20" i="2"/>
  <c r="P25" i="2"/>
  <c r="BU11" i="8"/>
  <c r="H33" i="2" s="1"/>
  <c r="Q12" i="8"/>
  <c r="I19" i="2" s="1"/>
  <c r="W21" i="2"/>
  <c r="T21" i="2"/>
  <c r="P21" i="2"/>
  <c r="O21" i="2"/>
  <c r="B21" i="2"/>
  <c r="T30" i="2"/>
  <c r="T35" i="2"/>
  <c r="T33" i="2"/>
  <c r="B28" i="2"/>
  <c r="B19" i="2"/>
  <c r="T19" i="2"/>
  <c r="Q25" i="2"/>
  <c r="I11" i="8"/>
  <c r="H17" i="2" s="1"/>
  <c r="CG12" i="8"/>
  <c r="I36" i="2" s="1"/>
  <c r="I41" i="8"/>
  <c r="AO12" i="8"/>
  <c r="I25" i="2" s="1"/>
  <c r="P29" i="2"/>
  <c r="B34" i="2"/>
  <c r="O36" i="2"/>
  <c r="BA11" i="8"/>
  <c r="H28" i="2" s="1"/>
  <c r="AW41" i="8"/>
  <c r="B32" i="2"/>
  <c r="AS41" i="8"/>
  <c r="AK12" i="8"/>
  <c r="I24" i="2" s="1"/>
  <c r="BE11" i="8"/>
  <c r="H29" i="2" s="1"/>
  <c r="P19" i="2"/>
  <c r="P33" i="2"/>
  <c r="B17" i="2"/>
  <c r="BM41" i="8"/>
  <c r="B18" i="2"/>
  <c r="K29" i="2"/>
  <c r="P17" i="2"/>
  <c r="B26" i="2"/>
  <c r="T31" i="2"/>
  <c r="W27" i="2"/>
  <c r="W31" i="2"/>
  <c r="AC12" i="8"/>
  <c r="I22" i="2" s="1"/>
  <c r="P36" i="2"/>
  <c r="CG41" i="8"/>
  <c r="N36" i="2"/>
  <c r="K36" i="2"/>
  <c r="CC11" i="8"/>
  <c r="H35" i="2" s="1"/>
  <c r="BY41" i="8"/>
  <c r="J33" i="2"/>
  <c r="BU41" i="8"/>
  <c r="BQ41" i="8"/>
  <c r="BM12" i="8"/>
  <c r="I31" i="2" s="1"/>
  <c r="P30" i="2"/>
  <c r="O30" i="2"/>
  <c r="BI12" i="8"/>
  <c r="I30" i="2" s="1"/>
  <c r="BI11" i="8"/>
  <c r="H30" i="2" s="1"/>
  <c r="BI39" i="8"/>
  <c r="R29" i="2"/>
  <c r="BE39" i="8"/>
  <c r="P28" i="2"/>
  <c r="P27" i="2"/>
  <c r="AW12" i="8"/>
  <c r="I27" i="2" s="1"/>
  <c r="O26" i="2"/>
  <c r="AO41" i="8"/>
  <c r="N25" i="2"/>
  <c r="AK11" i="8"/>
  <c r="H24" i="2" s="1"/>
  <c r="Y11" i="8"/>
  <c r="H21" i="2" s="1"/>
  <c r="Y12" i="8"/>
  <c r="I21" i="2" s="1"/>
  <c r="P20" i="2"/>
  <c r="U11" i="8"/>
  <c r="H20" i="2" s="1"/>
  <c r="O19" i="2"/>
  <c r="P18" i="2"/>
  <c r="M11" i="8"/>
  <c r="H18" i="2" s="1"/>
  <c r="M41" i="8"/>
  <c r="I12" i="8"/>
  <c r="I17" i="2" s="1"/>
  <c r="K17" i="2"/>
  <c r="K16" i="2"/>
  <c r="E12" i="8"/>
  <c r="I16" i="2" s="1"/>
  <c r="T17" i="2"/>
  <c r="T27" i="2"/>
  <c r="V31" i="2"/>
  <c r="T23" i="2"/>
  <c r="W19" i="2"/>
  <c r="W24" i="2"/>
  <c r="W32" i="2"/>
  <c r="W36" i="2"/>
  <c r="U22" i="2"/>
  <c r="T24" i="2"/>
  <c r="T16" i="2"/>
  <c r="T34" i="2"/>
  <c r="W26" i="2"/>
  <c r="W30" i="2"/>
  <c r="W34" i="2"/>
  <c r="W25" i="2"/>
  <c r="W29" i="2"/>
  <c r="W33" i="2"/>
  <c r="W37" i="2"/>
  <c r="B30" i="2"/>
  <c r="B35" i="2"/>
  <c r="M39" i="8"/>
  <c r="D17" i="2"/>
  <c r="AS39" i="8"/>
  <c r="B31" i="2"/>
  <c r="D30" i="2"/>
  <c r="Q39" i="8"/>
  <c r="B25" i="2"/>
  <c r="BY39" i="8"/>
  <c r="K28" i="2"/>
  <c r="BA12" i="8"/>
  <c r="I28" i="2" s="1"/>
  <c r="CK12" i="8"/>
  <c r="I37" i="2" s="1"/>
  <c r="K37" i="2"/>
  <c r="T26" i="2"/>
  <c r="B29" i="2"/>
  <c r="C21" i="2"/>
  <c r="BQ11" i="8"/>
  <c r="H32" i="2" s="1"/>
  <c r="AS12" i="8"/>
  <c r="I26" i="2" s="1"/>
  <c r="E41" i="8"/>
  <c r="AG39" i="8"/>
  <c r="BA39" i="8"/>
  <c r="K19" i="2"/>
  <c r="K34" i="2"/>
  <c r="CC39" i="8"/>
  <c r="N35" i="2"/>
  <c r="CC41" i="8"/>
  <c r="U12" i="8"/>
  <c r="I20" i="2" s="1"/>
  <c r="K20" i="2"/>
  <c r="O22" i="2"/>
  <c r="Y41" i="8"/>
  <c r="Y39" i="8"/>
  <c r="M21" i="2"/>
  <c r="J30" i="2"/>
  <c r="J18" i="2"/>
  <c r="N31" i="2"/>
  <c r="AS11" i="8"/>
  <c r="H26" i="2" s="1"/>
  <c r="Q11" i="8"/>
  <c r="H19" i="2" s="1"/>
  <c r="K21" i="2"/>
  <c r="AG41" i="8"/>
  <c r="I39" i="8"/>
  <c r="T20" i="2"/>
  <c r="AC11" i="8"/>
  <c r="H22" i="2" s="1"/>
  <c r="AC39" i="8"/>
  <c r="J20" i="2"/>
  <c r="Q21" i="2"/>
  <c r="V22" i="2"/>
  <c r="N27" i="2"/>
  <c r="CC12" i="8"/>
  <c r="I35" i="2" s="1"/>
  <c r="K33" i="2"/>
  <c r="BU12" i="8"/>
  <c r="I33" i="2" s="1"/>
  <c r="BE12" i="8"/>
  <c r="I29" i="2" s="1"/>
  <c r="P31" i="2"/>
  <c r="R31" i="2"/>
  <c r="F32" i="2"/>
  <c r="B16" i="2"/>
  <c r="P22" i="2"/>
  <c r="B33" i="2"/>
  <c r="B37" i="2"/>
  <c r="T37" i="2"/>
  <c r="W20" i="2"/>
  <c r="W23" i="2"/>
  <c r="B22" i="2"/>
  <c r="P26" i="2"/>
  <c r="E11" i="8"/>
  <c r="AG11" i="8"/>
  <c r="H23" i="2" s="1"/>
  <c r="CK11" i="8"/>
  <c r="H37" i="2" s="1"/>
  <c r="M12" i="8"/>
  <c r="I18" i="2" s="1"/>
  <c r="Q41" i="8"/>
  <c r="BA41" i="8"/>
  <c r="CK41" i="8"/>
  <c r="O20" i="2"/>
  <c r="P24" i="2"/>
  <c r="P32" i="2"/>
  <c r="P37" i="2"/>
  <c r="T18" i="2"/>
  <c r="T28" i="2"/>
  <c r="T36" i="2"/>
  <c r="W28" i="2"/>
  <c r="K25" i="2"/>
  <c r="AO11" i="8"/>
  <c r="H25" i="2" s="1"/>
  <c r="BQ12" i="8"/>
  <c r="I32" i="2" s="1"/>
  <c r="P35" i="2"/>
  <c r="V20" i="2"/>
  <c r="T25" i="2"/>
  <c r="U21" i="2"/>
  <c r="V37" i="2"/>
  <c r="D37" i="2"/>
  <c r="B36" i="2"/>
  <c r="CG39" i="8"/>
  <c r="BU39" i="8"/>
  <c r="T32" i="2"/>
  <c r="BM39" i="8"/>
  <c r="V28" i="2"/>
  <c r="AW39" i="8"/>
  <c r="AK39" i="8"/>
  <c r="B23" i="2"/>
  <c r="C22" i="2"/>
  <c r="F25" i="2"/>
  <c r="J22" i="2"/>
  <c r="F17" i="2"/>
  <c r="R36" i="2"/>
  <c r="CG11" i="8"/>
  <c r="H36" i="2" s="1"/>
  <c r="BY12" i="8"/>
  <c r="I34" i="2" s="1"/>
  <c r="BM11" i="8"/>
  <c r="H31" i="2" s="1"/>
  <c r="P23" i="2"/>
  <c r="M16" i="2"/>
  <c r="M23" i="2"/>
  <c r="BI41" i="8"/>
  <c r="P16" i="2"/>
  <c r="AK41" i="8"/>
  <c r="AO39" i="8"/>
  <c r="BQ39" i="8"/>
  <c r="K32" i="2"/>
  <c r="AC41" i="8"/>
  <c r="J35" i="2"/>
  <c r="Q32" i="2"/>
  <c r="F31" i="2"/>
  <c r="F24" i="2"/>
  <c r="N28" i="2"/>
  <c r="AW11" i="8"/>
  <c r="H27" i="2" s="1"/>
  <c r="AG12" i="8"/>
  <c r="I23" i="2" s="1"/>
  <c r="BE41" i="8"/>
  <c r="CK39" i="8"/>
  <c r="Q37" i="2"/>
  <c r="U39" i="8"/>
  <c r="Q20" i="2"/>
  <c r="M20" i="2"/>
  <c r="U41" i="8"/>
  <c r="S18" i="2" l="1"/>
  <c r="S19" i="2"/>
  <c r="S27" i="2"/>
  <c r="S16" i="2"/>
  <c r="S20" i="2"/>
  <c r="S37" i="2"/>
  <c r="S36" i="2"/>
  <c r="S35" i="2"/>
  <c r="S34" i="2"/>
  <c r="S33" i="2"/>
  <c r="S32" i="2"/>
  <c r="S31" i="2"/>
  <c r="S30" i="2"/>
  <c r="S29" i="2"/>
  <c r="S28" i="2"/>
  <c r="S26" i="2"/>
  <c r="S25" i="2"/>
  <c r="S24" i="2"/>
  <c r="S23" i="2"/>
  <c r="S22" i="2"/>
  <c r="S21" i="2"/>
</calcChain>
</file>

<file path=xl/sharedStrings.xml><?xml version="1.0" encoding="utf-8"?>
<sst xmlns="http://schemas.openxmlformats.org/spreadsheetml/2006/main" count="754" uniqueCount="235">
  <si>
    <t>Format No. TRAI/QoS/Cellular  Mobile Telephne service - PMR Quarterly</t>
  </si>
  <si>
    <t>AP</t>
  </si>
  <si>
    <t xml:space="preserve">Assam </t>
  </si>
  <si>
    <t>BR</t>
  </si>
  <si>
    <t>DL</t>
  </si>
  <si>
    <t>GJ</t>
  </si>
  <si>
    <t>HR</t>
  </si>
  <si>
    <t>HP</t>
  </si>
  <si>
    <t>J&amp;K</t>
  </si>
  <si>
    <t>KAR</t>
  </si>
  <si>
    <t>Kerala</t>
  </si>
  <si>
    <t>Kolkatta</t>
  </si>
  <si>
    <t>MP</t>
  </si>
  <si>
    <t>MH</t>
  </si>
  <si>
    <t>Mum</t>
  </si>
  <si>
    <t>NESA</t>
  </si>
  <si>
    <t>Orissa</t>
  </si>
  <si>
    <t>PB</t>
  </si>
  <si>
    <t>RJ</t>
  </si>
  <si>
    <t>TN</t>
  </si>
  <si>
    <t>UPE</t>
  </si>
  <si>
    <t>UP-W</t>
  </si>
  <si>
    <t>ROB</t>
  </si>
  <si>
    <t>Sl. No.</t>
  </si>
  <si>
    <t>Name of Parameter</t>
  </si>
  <si>
    <t>Benchmarks</t>
  </si>
  <si>
    <t>Averaged over one quarter</t>
  </si>
  <si>
    <t>Total</t>
  </si>
  <si>
    <t xml:space="preserve">Customer service Quality Parameters: </t>
  </si>
  <si>
    <t xml:space="preserve"> </t>
  </si>
  <si>
    <t>(i)</t>
  </si>
  <si>
    <t>Metering and billing credibility -  Post paid</t>
  </si>
  <si>
    <t>Not more than 0.1%</t>
  </si>
  <si>
    <t>(i) a</t>
  </si>
  <si>
    <t>No. of bills issued during the period</t>
  </si>
  <si>
    <t>(i) b</t>
  </si>
  <si>
    <t>No. of bills disputed including billing complaints during the period</t>
  </si>
  <si>
    <t>(ii)</t>
  </si>
  <si>
    <t>Metering and billing credibility - Pre paid</t>
  </si>
  <si>
    <t xml:space="preserve">Not more than 1 complaint per 1000 customers, i.e., 0.1% </t>
  </si>
  <si>
    <t>(ii) a</t>
  </si>
  <si>
    <t>No. of charging / credit / validity complaints during the quarter</t>
  </si>
  <si>
    <t>(ii) b</t>
  </si>
  <si>
    <t>Total no. of pre-paid customers at the end of the quarter</t>
  </si>
  <si>
    <t>Resolution of billing/ charging complaints</t>
  </si>
  <si>
    <t>(iii) a</t>
  </si>
  <si>
    <t>No. of billing/(post paid) and charging, credit / validity (pre paid) complaints resolved within 4 weeks during the quarter</t>
  </si>
  <si>
    <t>Resolved complaints</t>
  </si>
  <si>
    <t>(iii) b</t>
  </si>
  <si>
    <t>Total no. of billing (post paid) and charging, credit / validity  (pre paid) complaints received during the quarter</t>
  </si>
  <si>
    <t>Total Received Complaints (Including Invalid)</t>
  </si>
  <si>
    <t>Postpaid and Prepaid complaints should include the complaints where no posting or adjustment has been given</t>
  </si>
  <si>
    <t>(iii) c</t>
  </si>
  <si>
    <t>No. of billing complaints (post paid) and charging, credit/validity complaints (pre paid) resolved in favour of the customer during the quarter</t>
  </si>
  <si>
    <t>Adjustment/credit passed</t>
  </si>
  <si>
    <t>No of complaints where adjustment has been passed to customer account</t>
  </si>
  <si>
    <t>(iii) d</t>
  </si>
  <si>
    <t>No. of complaints disposed on account of not considered as valid complaints during the quarter</t>
  </si>
  <si>
    <t>Rejected/discarded Complaints count</t>
  </si>
  <si>
    <t xml:space="preserve">(iv) </t>
  </si>
  <si>
    <t>Period of applying credit/ waiver/ adjustment to customer’s account from the date of resolution of complaints</t>
  </si>
  <si>
    <t>within 1 week of resolution of complaint</t>
  </si>
  <si>
    <t>(v)</t>
  </si>
  <si>
    <t>Response time to the customer for assistance</t>
  </si>
  <si>
    <t>(v) a</t>
  </si>
  <si>
    <t xml:space="preserve"> Accessibility of call centre/ customer care</t>
  </si>
  <si>
    <t>≥  95%</t>
  </si>
  <si>
    <t>(v) a.1</t>
  </si>
  <si>
    <t xml:space="preserve">Total no. of call attempts to call centre / customer care nos. </t>
  </si>
  <si>
    <t>Only help line numbers calls to be included do not include Dealer and Retailer Helpdesk calls</t>
  </si>
  <si>
    <t>(v) a.2</t>
  </si>
  <si>
    <t xml:space="preserve">No. of calls connected and answered successfully to call centre / customer care nos. </t>
  </si>
  <si>
    <t>(v) b</t>
  </si>
  <si>
    <t>Total Calls Offered</t>
  </si>
  <si>
    <t>Total Calls Answered</t>
  </si>
  <si>
    <t xml:space="preserve">(vi) </t>
  </si>
  <si>
    <t>Termination / closure of service</t>
  </si>
  <si>
    <t>≤ 7 days</t>
  </si>
  <si>
    <t>(vi) a</t>
  </si>
  <si>
    <t>Total No. of requests for Termination / Closure of service received during the quarter</t>
  </si>
  <si>
    <t>(vi) b</t>
  </si>
  <si>
    <t>Total No. of requests for Termination / Closure of service where numbers are retained</t>
  </si>
  <si>
    <t>(vi) C</t>
  </si>
  <si>
    <t>No.of requests for Termination / Closure of service complied within 7 days during the quarter</t>
  </si>
  <si>
    <t>(vi)</t>
  </si>
  <si>
    <t>%age  requests for Termination / Closure of service complied within 7 days</t>
  </si>
  <si>
    <t>(vii)</t>
  </si>
  <si>
    <t>Time taken for refund of deposits after closures</t>
  </si>
  <si>
    <t>100% within 60 days.</t>
  </si>
  <si>
    <t>Format No. TRAI/QoS/CMTS/3 - PMR</t>
  </si>
  <si>
    <t>Quarterly Performance Monitoring Report (PMR) on Quality of Service of  Cellular  Mobile Telephone service - Customer Services</t>
  </si>
  <si>
    <t>Name of Regulations : The standards of Quality of Service of Basic Telephone service (Wireline)…Regulations, 2009 (7 of 2009)</t>
  </si>
  <si>
    <t>Customer Service Quality Parameters</t>
  </si>
  <si>
    <t>Metering and Billing</t>
  </si>
  <si>
    <t xml:space="preserve">Name of Service Area </t>
  </si>
  <si>
    <t>Metering and billing credibility -  post paid</t>
  </si>
  <si>
    <t>Metering and billing credibility - pre paid</t>
  </si>
  <si>
    <t>Resolution of billing/charging complaints</t>
  </si>
  <si>
    <t>No. of billing/(post paid) and charging, credit/validity (pre paid) complaints resolved within 4 weeks during the quarter</t>
  </si>
  <si>
    <t>No. of billing complaints (post paid) and charging, credit/ validity complaints (pre paid) resolved in favour of the customer during the quarter</t>
  </si>
  <si>
    <r>
      <t xml:space="preserve">Total no. of call attempts to call centre / customer care nos. during TCBH  </t>
    </r>
    <r>
      <rPr>
        <b/>
        <sz val="10"/>
        <rFont val="Calibri"/>
        <family val="2"/>
      </rPr>
      <t>(Note)</t>
    </r>
  </si>
  <si>
    <r>
      <t xml:space="preserve">No. of calls connected and answered successfully to call centre / customer care nos. during TCBH  </t>
    </r>
    <r>
      <rPr>
        <b/>
        <sz val="10"/>
        <rFont val="Calibri"/>
        <family val="2"/>
      </rPr>
      <t>(Note)</t>
    </r>
  </si>
  <si>
    <t>≤ 0.1%</t>
  </si>
  <si>
    <t>100% within 7 days</t>
  </si>
  <si>
    <t>100% within 60 days</t>
  </si>
  <si>
    <t>The achievement of benchmark against each parameter is to be averaged over a period of one quarter as per the measurement methodology explained in Explanatory Memo to regulations</t>
  </si>
  <si>
    <t>Assam</t>
  </si>
  <si>
    <t>Bihar</t>
  </si>
  <si>
    <t>KTK</t>
  </si>
  <si>
    <t>KER</t>
  </si>
  <si>
    <t>OR</t>
  </si>
  <si>
    <t>UP-E</t>
  </si>
  <si>
    <r>
      <t>NOTE :</t>
    </r>
    <r>
      <rPr>
        <sz val="10"/>
        <rFont val="Calibri"/>
        <family val="2"/>
      </rPr>
      <t xml:space="preserve"> TCBH - Reference in Column no. 15 &amp; 16 is to be identified measuring the traffic load/calls in the Call Centre/Customer Care</t>
    </r>
  </si>
  <si>
    <t>Note: The rejected and Invalid complaints are the one where no action has been taken.</t>
  </si>
  <si>
    <t>Signature, Name and Designation of the Authorised Signatory :</t>
  </si>
  <si>
    <t>E-mail Address :</t>
  </si>
  <si>
    <t>Mobile / Telephone No. :</t>
  </si>
  <si>
    <t>Circle</t>
  </si>
  <si>
    <t>Parameter</t>
  </si>
  <si>
    <t>Accessibility of call centre/ customer care</t>
  </si>
  <si>
    <t>(vii) a</t>
  </si>
  <si>
    <t>Total number of cases processed</t>
  </si>
  <si>
    <t>(vii) b</t>
  </si>
  <si>
    <t>Total number of cases eligible for refund of deposits</t>
  </si>
  <si>
    <t>BROct'13</t>
  </si>
  <si>
    <t>DLOct'13</t>
  </si>
  <si>
    <t>HROct'13</t>
  </si>
  <si>
    <t>HPOct'13</t>
  </si>
  <si>
    <t>J&amp;KOct'13</t>
  </si>
  <si>
    <t>KAROct'13</t>
  </si>
  <si>
    <t>KeralaOct'13</t>
  </si>
  <si>
    <t>KolkattaOct'13</t>
  </si>
  <si>
    <t>MPOct'13</t>
  </si>
  <si>
    <t>MHOct'13</t>
  </si>
  <si>
    <t>MumOct'13</t>
  </si>
  <si>
    <t>NESAOct'13</t>
  </si>
  <si>
    <t>OrissaOct'13</t>
  </si>
  <si>
    <t>PBOct'13</t>
  </si>
  <si>
    <t>RJOct'13</t>
  </si>
  <si>
    <t>TNOct'13</t>
  </si>
  <si>
    <t>UPEOct'13</t>
  </si>
  <si>
    <t>UP-WOct'13</t>
  </si>
  <si>
    <t>ROBOct'13</t>
  </si>
  <si>
    <t>98% within 4 weeks</t>
  </si>
  <si>
    <t>100% within 6 weeks</t>
  </si>
  <si>
    <t>No. of billing/(post paid) and charging, credit / validity (pre paid) complaints resolved within 6 weeks during the quarter</t>
  </si>
  <si>
    <t xml:space="preserve">Resolved complaints </t>
  </si>
  <si>
    <t>(iii) e</t>
  </si>
  <si>
    <t>(iii) f</t>
  </si>
  <si>
    <t>(iii) g</t>
  </si>
  <si>
    <t>Rejected complaints Prepaid and Postpaid which was not valid/ Wrongly raised'</t>
  </si>
  <si>
    <t>(iv) a</t>
  </si>
  <si>
    <t>No. of complaint committed reversal</t>
  </si>
  <si>
    <t>(iv)b</t>
  </si>
  <si>
    <t>No. of  reversal processed within 1 week of resolution</t>
  </si>
  <si>
    <t>Percentage of calls answered by the operators (voice to voice) within 90 seconds</t>
  </si>
  <si>
    <t>≥   95%</t>
  </si>
  <si>
    <t>Calls Answered in 90 Seconds</t>
  </si>
  <si>
    <t>Calls abandoned in Queue within 90 seconds</t>
  </si>
  <si>
    <t>-</t>
  </si>
  <si>
    <t>within 1 week of resolution of complaint (100%)</t>
  </si>
  <si>
    <t>QoS Parameters</t>
  </si>
  <si>
    <t>Yes</t>
  </si>
  <si>
    <t>Validated</t>
  </si>
  <si>
    <t>MUM</t>
  </si>
  <si>
    <t>AS</t>
  </si>
  <si>
    <t>JK</t>
  </si>
  <si>
    <t>KOL</t>
  </si>
  <si>
    <t>WB</t>
  </si>
  <si>
    <t>Metering and billing credibility -  Post paid
(Benchmark - 0.1%)</t>
  </si>
  <si>
    <t>Not Met
(0.2%)</t>
  </si>
  <si>
    <t>Metering and billing credibility - Pre paid
(Benchmark - 0.1%)</t>
  </si>
  <si>
    <t>Accessibility of call centre/ customer care
(Benchmark - ≥   95%)</t>
  </si>
  <si>
    <t>Percentage of calls answered by the operators (voice to voice) within 90 seconds
(Benchmark - ≥   95%)</t>
  </si>
  <si>
    <t>Period of applying credit/ waiver/ adjustment to customer’s account from the date of resolution of complaints
(Benchmark - within 1 week of resolution of complaint (100%)</t>
  </si>
  <si>
    <t>Resolution of billing/ charging complaints (100% within 6 weeks)
(Benchmark - 100% within 6 weeks)</t>
  </si>
  <si>
    <t>%age  requests for Termination / Closure of service complied within 7 days
(Benchmark - 100%)</t>
  </si>
  <si>
    <t>Time taken for refund of deposits after closures
(Benchmark - 100% within 60 days)</t>
  </si>
  <si>
    <t>Not Met
(93.94%)</t>
  </si>
  <si>
    <t>Not Met
(94.51%)</t>
  </si>
  <si>
    <t>Not Met
(0.13%)</t>
  </si>
  <si>
    <t>Not Met
(99.99%)</t>
  </si>
  <si>
    <t>Not Met
(99.98%)</t>
  </si>
  <si>
    <t>Not Met
(Repeat)
(99.92%)</t>
  </si>
  <si>
    <t>Not Met
(93.48%)</t>
  </si>
  <si>
    <t>Not Met
(0.12%)</t>
  </si>
  <si>
    <t>Not Met
(99.96%)</t>
  </si>
  <si>
    <t>Not Met
(86.33%)</t>
  </si>
  <si>
    <t>Not Met
(Repeat)
(99.78%)</t>
  </si>
  <si>
    <t>Not Met
(94.18%)</t>
  </si>
  <si>
    <t>Not Met
(91.75%)</t>
  </si>
  <si>
    <t>Not Met
(97.84%)</t>
  </si>
  <si>
    <t>Not Met
(78.45%)</t>
  </si>
  <si>
    <t>Shared Service</t>
  </si>
  <si>
    <t>Postpaid</t>
  </si>
  <si>
    <t>Prepaid</t>
  </si>
  <si>
    <t>Vertical</t>
  </si>
  <si>
    <t>RCA (broad level)</t>
  </si>
  <si>
    <t xml:space="preserve">During Transistion from Concentrix to Tech Mahindra , the calls were routed to an interim call center due to which the percentage of calls answered by the operators (voice to voice) within 90 seconds has been impacted. </t>
  </si>
  <si>
    <t>Voluntary Disconneciton - Mediation level failure which request was closed in CRM but not actioned at HLR. Also in some circles CRM TAT was exceeded due to 3 days continous holiday, however as per regulation TAT is 7 days. 
Refund - (TN -  numbers were missed out due to a System lapse)</t>
  </si>
  <si>
    <t>Prepaid billing complaint (JK) 
a) Base decreased (denominator) from 6.42 Lakh to 5.86.
b) Configuration issue at Corporate Marketing on 15th July to 25th Jul’17 in Rc 51 Product (431 Complaints.</t>
  </si>
  <si>
    <t>Expected FD Amt (In Lac)</t>
  </si>
  <si>
    <t>Resolution of billing/ charging complaints (98% within 4 weeks)
(Benchmark - 98% within 4 weeks)</t>
  </si>
  <si>
    <t>Not Met
(0.11%)</t>
  </si>
  <si>
    <t>Not Met
(Repeat)
(99.94%)</t>
  </si>
  <si>
    <t>Not Met
(99.93%)</t>
  </si>
  <si>
    <t>Not Met
(87.98%)</t>
  </si>
  <si>
    <t>Not Met
(92.85%)</t>
  </si>
  <si>
    <t>Not Met
(90.75%)</t>
  </si>
  <si>
    <t>UPW</t>
  </si>
  <si>
    <t xml:space="preserve">ROB </t>
  </si>
  <si>
    <t xml:space="preserve">UPE </t>
  </si>
  <si>
    <t xml:space="preserve">PB </t>
  </si>
  <si>
    <t xml:space="preserve">Orissa </t>
  </si>
  <si>
    <t xml:space="preserve">NESA </t>
  </si>
  <si>
    <t xml:space="preserve">Mum </t>
  </si>
  <si>
    <t xml:space="preserve">Kolkatta </t>
  </si>
  <si>
    <t xml:space="preserve">Kerala </t>
  </si>
  <si>
    <t xml:space="preserve">KAR </t>
  </si>
  <si>
    <t xml:space="preserve">HP </t>
  </si>
  <si>
    <t>Metering and billing credibility -  Post paid</t>
  </si>
  <si>
    <t>(Benchmark - 0.1%)</t>
  </si>
  <si>
    <t>Not Met</t>
  </si>
  <si>
    <t>(Benchmark - ≥   95%)</t>
  </si>
  <si>
    <t>(Benchmark - within 1 week of resolution of complaint (100%)</t>
  </si>
  <si>
    <t>%age  requests for Termination / Closure of service complied within 7 days</t>
  </si>
  <si>
    <t>(Benchmark - 100%)</t>
  </si>
  <si>
    <t>Not Met (Repeat)</t>
  </si>
  <si>
    <t xml:space="preserve"> Accessibility of call centre/ customer care ≥  95%</t>
  </si>
  <si>
    <t>Name of the Service Provider : Vodafone Idea Ltd.</t>
  </si>
  <si>
    <t>Jul</t>
  </si>
  <si>
    <t>Aug</t>
  </si>
  <si>
    <t>Sep</t>
  </si>
  <si>
    <t>Quarter -Sep'21</t>
  </si>
  <si>
    <t>Report for quarter ending  : Sep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</si>
</sst>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
    <numFmt numFmtId="166" formatCode="_(* #,##0_);_(* \(#,##0\);_(* &quot;-&quot;??_);_(@_)"/>
  </numFmts>
  <fonts count="39" x14ac:knownFonts="1">
    <font>
      <sz val="10"/>
      <name val="Arial"/>
      <family val="2"/>
    </font>
    <font>
      <sz val="11"/>
      <color theme="1"/>
      <name val="Calibri"/>
      <family val="2"/>
      <scheme val="minor"/>
    </font>
    <font>
      <sz val="10"/>
      <name val="Arial"/>
      <family val="2"/>
    </font>
    <font>
      <b/>
      <sz val="10"/>
      <name val="Calibri"/>
      <family val="2"/>
    </font>
    <font>
      <sz val="10"/>
      <name val="Calibri"/>
      <family val="2"/>
    </font>
    <font>
      <b/>
      <sz val="10"/>
      <color indexed="8"/>
      <name val="Calibri"/>
      <family val="2"/>
    </font>
    <font>
      <sz val="10"/>
      <color indexed="8"/>
      <name val="Calibri"/>
      <family val="2"/>
    </font>
    <font>
      <i/>
      <sz val="10"/>
      <name val="Calibri"/>
      <family val="2"/>
    </font>
    <font>
      <b/>
      <i/>
      <sz val="10"/>
      <name val="Calibri"/>
      <family val="2"/>
    </font>
    <font>
      <b/>
      <sz val="10"/>
      <color indexed="10"/>
      <name val="Calibri"/>
      <family val="2"/>
    </font>
    <font>
      <b/>
      <u/>
      <sz val="10"/>
      <name val="Calibri"/>
      <family val="2"/>
    </font>
    <font>
      <sz val="11"/>
      <color indexed="8"/>
      <name val="Calibri"/>
      <family val="2"/>
    </font>
    <font>
      <b/>
      <sz val="10"/>
      <name val="Arial"/>
      <family val="2"/>
    </font>
    <font>
      <sz val="11"/>
      <color indexed="17"/>
      <name val="Calibri"/>
      <family val="2"/>
    </font>
    <font>
      <b/>
      <sz val="8"/>
      <name val="Trebuchet MS"/>
      <family val="2"/>
    </font>
    <font>
      <sz val="10"/>
      <name val="Trebuchet MS"/>
      <family val="2"/>
    </font>
    <font>
      <b/>
      <sz val="10"/>
      <color rgb="FFFFFFFF"/>
      <name val="Trebuchet MS"/>
      <family val="2"/>
    </font>
    <font>
      <b/>
      <sz val="10"/>
      <color theme="9"/>
      <name val="Trebuchet MS"/>
      <family val="2"/>
    </font>
    <font>
      <b/>
      <sz val="10"/>
      <color theme="1"/>
      <name val="Calibri"/>
      <family val="2"/>
    </font>
    <font>
      <b/>
      <sz val="10"/>
      <name val="Calibri"/>
      <family val="2"/>
      <scheme val="minor"/>
    </font>
    <font>
      <b/>
      <sz val="10"/>
      <color rgb="FFF79646"/>
      <name val="Trebuchet MS"/>
      <family val="2"/>
    </font>
    <font>
      <sz val="10"/>
      <name val="Calibri"/>
      <family val="2"/>
      <scheme val="minor"/>
    </font>
    <font>
      <b/>
      <sz val="10"/>
      <color theme="0"/>
      <name val="Calibri"/>
      <family val="2"/>
      <scheme val="minor"/>
    </font>
    <font>
      <b/>
      <sz val="10"/>
      <color indexed="9"/>
      <name val="Calibri"/>
      <family val="2"/>
      <scheme val="minor"/>
    </font>
    <font>
      <sz val="10"/>
      <color indexed="9"/>
      <name val="Calibri"/>
      <family val="2"/>
      <scheme val="minor"/>
    </font>
    <font>
      <b/>
      <sz val="10"/>
      <color indexed="8"/>
      <name val="Calibri"/>
      <family val="2"/>
      <scheme val="minor"/>
    </font>
    <font>
      <b/>
      <sz val="8"/>
      <name val="Calibri"/>
      <family val="2"/>
    </font>
    <font>
      <b/>
      <sz val="12"/>
      <color indexed="9"/>
      <name val="Calibri"/>
      <family val="2"/>
      <scheme val="minor"/>
    </font>
    <font>
      <b/>
      <sz val="16"/>
      <color indexed="9"/>
      <name val="Calibri"/>
      <family val="2"/>
      <scheme val="minor"/>
    </font>
    <font>
      <sz val="10"/>
      <color theme="1" tint="4.9989318521683403E-2"/>
      <name val="Calibri"/>
      <family val="2"/>
      <scheme val="minor"/>
    </font>
    <font>
      <sz val="10"/>
      <color rgb="FF000000"/>
      <name val="Calibri"/>
      <family val="2"/>
      <scheme val="minor"/>
    </font>
    <font>
      <sz val="10"/>
      <color rgb="FF0D0D0D"/>
      <name val="Calibri"/>
      <family val="2"/>
      <scheme val="minor"/>
    </font>
    <font>
      <sz val="10"/>
      <color theme="1"/>
      <name val="Calibri"/>
      <family val="2"/>
      <scheme val="minor"/>
    </font>
    <font>
      <b/>
      <sz val="10"/>
      <color rgb="FF000000"/>
      <name val="Calibri"/>
      <family val="2"/>
      <scheme val="minor"/>
    </font>
    <font>
      <b/>
      <sz val="10"/>
      <color theme="1" tint="4.9989318521683403E-2"/>
      <name val="Calibri"/>
      <family val="2"/>
      <scheme val="minor"/>
    </font>
    <font>
      <sz val="10"/>
      <color theme="0"/>
      <name val="Calibri"/>
      <family val="2"/>
      <scheme val="minor"/>
    </font>
    <font>
      <sz val="8"/>
      <name val="Calibri"/>
      <family val="2"/>
    </font>
    <font>
      <sz val="8"/>
      <color theme="1" tint="4.9989318521683403E-2"/>
      <name val="Calibri"/>
      <family val="2"/>
    </font>
    <font>
      <sz val="10"/>
      <color rgb="FF000000"/>
      <name val="Calibri"/>
      <family val="2"/>
    </font>
  </fonts>
  <fills count="1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theme="5" tint="0.39997558519241921"/>
        <bgColor indexed="64"/>
      </patternFill>
    </fill>
    <fill>
      <patternFill patternType="solid">
        <fgColor indexed="42"/>
      </patternFill>
    </fill>
    <fill>
      <patternFill patternType="solid">
        <fgColor rgb="FF16365C"/>
        <bgColor indexed="64"/>
      </patternFill>
    </fill>
    <fill>
      <patternFill patternType="solid">
        <fgColor rgb="FFDCE6F1"/>
        <bgColor indexed="64"/>
      </patternFill>
    </fill>
    <fill>
      <patternFill patternType="solid">
        <fgColor rgb="FFF2DCDB"/>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s>
  <cellStyleXfs count="18">
    <xf numFmtId="0" fontId="0" fillId="0" borderId="0"/>
    <xf numFmtId="9" fontId="2" fillId="0" borderId="0" applyFont="0" applyFill="0" applyBorder="0" applyAlignment="0" applyProtection="0"/>
    <xf numFmtId="0" fontId="2" fillId="0" borderId="0"/>
    <xf numFmtId="0" fontId="11"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3" fillId="11" borderId="0" applyNumberFormat="0" applyBorder="0" applyAlignment="0" applyProtection="0"/>
    <xf numFmtId="0" fontId="11"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2" fillId="0" borderId="0"/>
    <xf numFmtId="0" fontId="1" fillId="0" borderId="0"/>
  </cellStyleXfs>
  <cellXfs count="286">
    <xf numFmtId="0" fontId="0" fillId="0" borderId="0" xfId="0"/>
    <xf numFmtId="0" fontId="4" fillId="0" borderId="0" xfId="2" applyFont="1"/>
    <xf numFmtId="0" fontId="4" fillId="0" borderId="0" xfId="2" applyFont="1" applyFill="1"/>
    <xf numFmtId="0" fontId="4" fillId="0" borderId="0" xfId="2" applyFont="1" applyAlignment="1">
      <alignment horizontal="left"/>
    </xf>
    <xf numFmtId="0" fontId="3" fillId="0" borderId="0" xfId="2" applyFont="1" applyBorder="1" applyAlignment="1">
      <alignment horizontal="center" vertical="center" wrapText="1"/>
    </xf>
    <xf numFmtId="0" fontId="3" fillId="0" borderId="0" xfId="2" applyFont="1" applyFill="1" applyBorder="1" applyAlignment="1">
      <alignment horizontal="center" vertical="center" wrapText="1"/>
    </xf>
    <xf numFmtId="0" fontId="3" fillId="0" borderId="0" xfId="2" applyFont="1" applyBorder="1" applyAlignment="1">
      <alignment horizontal="left" vertical="center" wrapText="1"/>
    </xf>
    <xf numFmtId="0" fontId="4" fillId="7" borderId="0" xfId="2" applyFont="1" applyFill="1" applyBorder="1" applyAlignment="1">
      <alignment horizontal="left"/>
    </xf>
    <xf numFmtId="0" fontId="4" fillId="7" borderId="0" xfId="2" applyFont="1" applyFill="1" applyBorder="1"/>
    <xf numFmtId="0" fontId="4" fillId="0" borderId="0" xfId="2" applyFont="1" applyBorder="1"/>
    <xf numFmtId="0" fontId="3" fillId="7" borderId="0" xfId="2" applyFont="1" applyFill="1" applyBorder="1" applyAlignment="1">
      <alignment vertical="center"/>
    </xf>
    <xf numFmtId="0" fontId="3" fillId="0" borderId="0" xfId="2" applyFont="1" applyFill="1" applyBorder="1" applyAlignment="1">
      <alignment vertical="center"/>
    </xf>
    <xf numFmtId="0" fontId="4" fillId="7" borderId="0" xfId="2" applyFont="1" applyFill="1"/>
    <xf numFmtId="0" fontId="4" fillId="7" borderId="0" xfId="2" applyFont="1" applyFill="1" applyAlignment="1">
      <alignment horizontal="left"/>
    </xf>
    <xf numFmtId="0" fontId="4" fillId="0" borderId="0" xfId="2" applyFont="1" applyAlignment="1">
      <alignment horizontal="center"/>
    </xf>
    <xf numFmtId="0" fontId="4" fillId="7" borderId="4" xfId="2" applyFont="1" applyFill="1" applyBorder="1" applyAlignment="1">
      <alignment horizontal="center" vertical="center" textRotation="90" wrapText="1"/>
    </xf>
    <xf numFmtId="0" fontId="3" fillId="0" borderId="5" xfId="2" applyFont="1" applyFill="1" applyBorder="1" applyAlignment="1">
      <alignment horizontal="center" vertical="center" textRotation="90" wrapText="1"/>
    </xf>
    <xf numFmtId="0" fontId="4" fillId="0" borderId="5" xfId="2" applyFont="1" applyFill="1" applyBorder="1" applyAlignment="1">
      <alignment horizontal="center" vertical="center" textRotation="90" wrapText="1"/>
    </xf>
    <xf numFmtId="0" fontId="3" fillId="7" borderId="5" xfId="2" applyFont="1" applyFill="1" applyBorder="1" applyAlignment="1">
      <alignment horizontal="center" vertical="center" textRotation="90" wrapText="1"/>
    </xf>
    <xf numFmtId="0" fontId="4" fillId="7" borderId="5" xfId="2" applyFont="1" applyFill="1" applyBorder="1" applyAlignment="1">
      <alignment horizontal="center" vertical="center" textRotation="90" wrapText="1"/>
    </xf>
    <xf numFmtId="0" fontId="3" fillId="8" borderId="5" xfId="2" applyFont="1" applyFill="1" applyBorder="1" applyAlignment="1">
      <alignment horizontal="center" vertical="center" textRotation="90" wrapText="1"/>
    </xf>
    <xf numFmtId="0" fontId="4" fillId="8" borderId="5" xfId="2" applyFont="1" applyFill="1" applyBorder="1" applyAlignment="1">
      <alignment horizontal="center" vertical="center" textRotation="90" wrapText="1"/>
    </xf>
    <xf numFmtId="0" fontId="3" fillId="8" borderId="6" xfId="2" applyFont="1" applyFill="1" applyBorder="1" applyAlignment="1">
      <alignment horizontal="center" vertical="center" textRotation="90" wrapText="1"/>
    </xf>
    <xf numFmtId="0" fontId="4" fillId="7" borderId="9"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7" borderId="7" xfId="2" applyFont="1" applyFill="1" applyBorder="1" applyAlignment="1">
      <alignment horizontal="center" vertical="center" wrapText="1"/>
    </xf>
    <xf numFmtId="0" fontId="4" fillId="7" borderId="7" xfId="2" applyFont="1" applyFill="1" applyBorder="1" applyAlignment="1">
      <alignment horizontal="center" vertical="center" wrapText="1"/>
    </xf>
    <xf numFmtId="0" fontId="6" fillId="7" borderId="8" xfId="2" applyFont="1" applyFill="1" applyBorder="1" applyAlignment="1">
      <alignment horizontal="center" vertical="center" wrapText="1"/>
    </xf>
    <xf numFmtId="0" fontId="4" fillId="7" borderId="9" xfId="2" applyFont="1" applyFill="1" applyBorder="1" applyAlignment="1">
      <alignment horizontal="center" vertical="top" wrapText="1"/>
    </xf>
    <xf numFmtId="0" fontId="7" fillId="0" borderId="0" xfId="2" applyFont="1" applyAlignment="1">
      <alignment horizontal="center"/>
    </xf>
    <xf numFmtId="0" fontId="3" fillId="7" borderId="9" xfId="2" applyFont="1" applyFill="1" applyBorder="1" applyAlignment="1">
      <alignment horizontal="center" vertical="top" wrapText="1"/>
    </xf>
    <xf numFmtId="0" fontId="3" fillId="0" borderId="7" xfId="2" applyFont="1" applyFill="1" applyBorder="1" applyAlignment="1">
      <alignment horizontal="center" vertical="center"/>
    </xf>
    <xf numFmtId="0" fontId="3" fillId="7" borderId="7" xfId="2" applyFont="1" applyFill="1" applyBorder="1" applyAlignment="1">
      <alignment horizontal="center"/>
    </xf>
    <xf numFmtId="0" fontId="3" fillId="7" borderId="7" xfId="2" applyFont="1" applyFill="1" applyBorder="1" applyAlignment="1">
      <alignment horizontal="center" vertical="center"/>
    </xf>
    <xf numFmtId="0" fontId="3" fillId="7" borderId="7" xfId="2" applyFont="1" applyFill="1" applyBorder="1" applyAlignment="1">
      <alignment horizontal="center" vertical="center" wrapText="1"/>
    </xf>
    <xf numFmtId="0" fontId="3" fillId="7" borderId="8" xfId="2" applyFont="1" applyFill="1" applyBorder="1" applyAlignment="1">
      <alignment horizontal="center" vertical="center" wrapText="1"/>
    </xf>
    <xf numFmtId="0" fontId="3" fillId="0" borderId="0" xfId="2" applyFont="1" applyAlignment="1">
      <alignment horizontal="center"/>
    </xf>
    <xf numFmtId="3" fontId="4" fillId="7" borderId="7" xfId="2" applyNumberFormat="1" applyFont="1" applyFill="1" applyBorder="1" applyAlignment="1">
      <alignment horizontal="center" vertical="center" wrapText="1"/>
    </xf>
    <xf numFmtId="1" fontId="4" fillId="0" borderId="7" xfId="2" applyNumberFormat="1" applyFont="1" applyFill="1" applyBorder="1" applyAlignment="1">
      <alignment horizontal="center" vertical="center" wrapText="1"/>
    </xf>
    <xf numFmtId="1" fontId="4" fillId="7" borderId="7" xfId="2" applyNumberFormat="1" applyFont="1" applyFill="1" applyBorder="1" applyAlignment="1">
      <alignment horizontal="center" vertical="center" wrapText="1"/>
    </xf>
    <xf numFmtId="0" fontId="4" fillId="0" borderId="0" xfId="2" applyFont="1" applyFill="1" applyAlignment="1">
      <alignment horizontal="center"/>
    </xf>
    <xf numFmtId="0" fontId="0" fillId="0" borderId="0" xfId="2" applyFont="1" applyAlignment="1"/>
    <xf numFmtId="0" fontId="3" fillId="0" borderId="0" xfId="2" applyFont="1" applyBorder="1" applyAlignment="1">
      <alignment horizontal="left"/>
    </xf>
    <xf numFmtId="0" fontId="4" fillId="0" borderId="0" xfId="2" applyFont="1" applyFill="1" applyAlignment="1">
      <alignment horizontal="left"/>
    </xf>
    <xf numFmtId="0" fontId="3" fillId="0" borderId="0" xfId="2" applyFont="1" applyFill="1" applyBorder="1" applyAlignment="1">
      <alignment horizontal="center" vertical="center"/>
    </xf>
    <xf numFmtId="0" fontId="10" fillId="0"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10" fillId="0" borderId="0" xfId="2" applyFont="1" applyAlignment="1">
      <alignment horizontal="center"/>
    </xf>
    <xf numFmtId="0" fontId="4" fillId="0" borderId="0" xfId="2" applyFont="1" applyFill="1" applyBorder="1" applyAlignment="1">
      <alignment horizontal="center" vertical="center"/>
    </xf>
    <xf numFmtId="0" fontId="3" fillId="0" borderId="0" xfId="2" applyFont="1" applyBorder="1" applyAlignment="1">
      <alignment horizontal="center" vertical="center" wrapText="1"/>
    </xf>
    <xf numFmtId="0" fontId="12" fillId="0" borderId="7" xfId="0" applyFont="1" applyFill="1" applyBorder="1" applyAlignment="1">
      <alignment horizontal="center" vertical="center" wrapText="1"/>
    </xf>
    <xf numFmtId="0" fontId="0" fillId="0" borderId="0" xfId="0"/>
    <xf numFmtId="0" fontId="12" fillId="0" borderId="7" xfId="0" applyFont="1" applyBorder="1"/>
    <xf numFmtId="0" fontId="0" fillId="0" borderId="7" xfId="0" applyBorder="1"/>
    <xf numFmtId="0" fontId="14" fillId="13" borderId="23" xfId="0" applyFont="1" applyFill="1" applyBorder="1" applyAlignment="1">
      <alignment vertical="center" wrapText="1"/>
    </xf>
    <xf numFmtId="0" fontId="15" fillId="14" borderId="23" xfId="0" applyFont="1" applyFill="1" applyBorder="1" applyAlignment="1">
      <alignment vertical="center" wrapText="1"/>
    </xf>
    <xf numFmtId="0" fontId="0" fillId="0" borderId="0" xfId="0" applyFill="1" applyBorder="1"/>
    <xf numFmtId="0" fontId="17" fillId="14" borderId="23" xfId="0" applyFont="1" applyFill="1" applyBorder="1" applyAlignment="1">
      <alignment vertical="center" wrapText="1"/>
    </xf>
    <xf numFmtId="0" fontId="4" fillId="7" borderId="30" xfId="2" applyFont="1" applyFill="1" applyBorder="1" applyAlignment="1">
      <alignment horizontal="center" vertical="center" wrapText="1"/>
    </xf>
    <xf numFmtId="0" fontId="16" fillId="12" borderId="26" xfId="0" applyFont="1" applyFill="1" applyBorder="1" applyAlignment="1">
      <alignment horizontal="center" vertical="center"/>
    </xf>
    <xf numFmtId="166" fontId="0" fillId="0" borderId="0" xfId="12" applyNumberFormat="1" applyFont="1"/>
    <xf numFmtId="0" fontId="14" fillId="13" borderId="23" xfId="0" applyFont="1" applyFill="1" applyBorder="1" applyAlignment="1">
      <alignment vertical="top" wrapText="1"/>
    </xf>
    <xf numFmtId="166" fontId="0" fillId="0" borderId="0" xfId="0" applyNumberFormat="1"/>
    <xf numFmtId="0" fontId="12" fillId="9" borderId="7" xfId="0" applyFont="1" applyFill="1" applyBorder="1" applyAlignment="1">
      <alignment horizontal="left" vertical="center" wrapText="1"/>
    </xf>
    <xf numFmtId="0" fontId="0" fillId="0" borderId="7" xfId="0" applyBorder="1" applyAlignment="1">
      <alignment horizontal="left" vertical="center"/>
    </xf>
    <xf numFmtId="166" fontId="0" fillId="0" borderId="7" xfId="12" applyNumberFormat="1" applyFont="1" applyBorder="1" applyAlignment="1">
      <alignment horizontal="left" vertical="center"/>
    </xf>
    <xf numFmtId="0" fontId="0" fillId="0" borderId="7" xfId="0" applyBorder="1" applyAlignment="1">
      <alignment wrapText="1"/>
    </xf>
    <xf numFmtId="0" fontId="14" fillId="13" borderId="36" xfId="0" applyFont="1" applyFill="1" applyBorder="1" applyAlignment="1">
      <alignment vertical="center" wrapText="1"/>
    </xf>
    <xf numFmtId="0" fontId="14" fillId="13" borderId="25" xfId="0" applyFont="1" applyFill="1" applyBorder="1" applyAlignment="1">
      <alignment vertical="center" wrapText="1"/>
    </xf>
    <xf numFmtId="0" fontId="15" fillId="14" borderId="33" xfId="0" applyFont="1" applyFill="1" applyBorder="1" applyAlignment="1">
      <alignment vertical="center" wrapText="1"/>
    </xf>
    <xf numFmtId="10" fontId="15" fillId="14" borderId="26" xfId="0" applyNumberFormat="1" applyFont="1" applyFill="1" applyBorder="1" applyAlignment="1">
      <alignment vertical="center" wrapText="1"/>
    </xf>
    <xf numFmtId="0" fontId="20" fillId="14" borderId="33" xfId="0" applyFont="1" applyFill="1" applyBorder="1" applyAlignment="1">
      <alignment vertical="center" wrapText="1"/>
    </xf>
    <xf numFmtId="10" fontId="20" fillId="14" borderId="26" xfId="0" applyNumberFormat="1" applyFont="1" applyFill="1" applyBorder="1" applyAlignment="1">
      <alignment vertical="center" wrapText="1"/>
    </xf>
    <xf numFmtId="0" fontId="0" fillId="0" borderId="8" xfId="0" applyBorder="1"/>
    <xf numFmtId="0" fontId="0" fillId="0" borderId="9" xfId="0" applyBorder="1" applyAlignment="1">
      <alignment wrapText="1"/>
    </xf>
    <xf numFmtId="0" fontId="0" fillId="0" borderId="12" xfId="0" applyBorder="1" applyAlignment="1">
      <alignment wrapText="1"/>
    </xf>
    <xf numFmtId="0" fontId="0" fillId="0" borderId="13" xfId="0" applyBorder="1"/>
    <xf numFmtId="0" fontId="0" fillId="0" borderId="14" xfId="0" applyBorder="1"/>
    <xf numFmtId="0" fontId="0" fillId="15" borderId="7" xfId="0" applyFill="1" applyBorder="1"/>
    <xf numFmtId="0" fontId="0" fillId="15" borderId="8" xfId="0" applyFill="1" applyBorder="1"/>
    <xf numFmtId="0" fontId="3" fillId="0" borderId="7" xfId="2" applyFont="1" applyFill="1" applyBorder="1" applyAlignment="1">
      <alignment horizontal="center" vertical="center" wrapText="1"/>
    </xf>
    <xf numFmtId="2" fontId="19" fillId="0" borderId="0" xfId="2" applyNumberFormat="1" applyFont="1" applyBorder="1" applyAlignment="1">
      <alignment horizontal="left" vertical="top"/>
    </xf>
    <xf numFmtId="2" fontId="19" fillId="0" borderId="0" xfId="2" applyNumberFormat="1" applyFont="1" applyBorder="1" applyAlignment="1">
      <alignment vertical="center" wrapText="1"/>
    </xf>
    <xf numFmtId="2" fontId="22" fillId="0" borderId="0" xfId="2" applyNumberFormat="1" applyFont="1" applyBorder="1" applyAlignment="1">
      <alignment vertical="center" wrapText="1"/>
    </xf>
    <xf numFmtId="2" fontId="22" fillId="0" borderId="0" xfId="2" applyNumberFormat="1" applyFont="1" applyBorder="1" applyAlignment="1">
      <alignment wrapText="1"/>
    </xf>
    <xf numFmtId="2" fontId="22" fillId="0" borderId="0" xfId="2" applyNumberFormat="1" applyFont="1" applyFill="1" applyBorder="1" applyAlignment="1">
      <alignment vertical="center" wrapText="1"/>
    </xf>
    <xf numFmtId="2" fontId="22" fillId="0" borderId="15" xfId="2" applyNumberFormat="1" applyFont="1" applyBorder="1" applyAlignment="1">
      <alignment vertical="center" wrapText="1"/>
    </xf>
    <xf numFmtId="2" fontId="22" fillId="0" borderId="16" xfId="2" applyNumberFormat="1" applyFont="1" applyBorder="1" applyAlignment="1">
      <alignment vertical="center" wrapText="1"/>
    </xf>
    <xf numFmtId="2" fontId="22" fillId="0" borderId="17" xfId="2" applyNumberFormat="1" applyFont="1" applyBorder="1" applyAlignment="1">
      <alignment vertical="center" wrapText="1"/>
    </xf>
    <xf numFmtId="2" fontId="21" fillId="0" borderId="0" xfId="2" applyNumberFormat="1" applyFont="1" applyBorder="1" applyAlignment="1">
      <alignment vertical="center" wrapText="1"/>
    </xf>
    <xf numFmtId="2" fontId="19" fillId="0" borderId="0" xfId="2" applyNumberFormat="1" applyFont="1" applyFill="1" applyBorder="1" applyAlignment="1">
      <alignment horizontal="right" vertical="center" wrapText="1"/>
    </xf>
    <xf numFmtId="2" fontId="21" fillId="0" borderId="0" xfId="2" applyNumberFormat="1" applyFont="1" applyFill="1" applyBorder="1" applyAlignment="1">
      <alignment vertical="center" wrapText="1"/>
    </xf>
    <xf numFmtId="2" fontId="24" fillId="0" borderId="0" xfId="2" applyNumberFormat="1" applyFont="1" applyBorder="1" applyAlignment="1">
      <alignment vertical="center" wrapText="1"/>
    </xf>
    <xf numFmtId="2" fontId="23" fillId="3" borderId="7" xfId="2" applyNumberFormat="1" applyFont="1" applyFill="1" applyBorder="1" applyAlignment="1">
      <alignment horizontal="left" vertical="center" wrapText="1"/>
    </xf>
    <xf numFmtId="2" fontId="19" fillId="0" borderId="7" xfId="2" applyNumberFormat="1" applyFont="1" applyBorder="1" applyAlignment="1">
      <alignment horizontal="left" vertical="center" wrapText="1"/>
    </xf>
    <xf numFmtId="2" fontId="21" fillId="0" borderId="0" xfId="2" applyNumberFormat="1" applyFont="1" applyBorder="1" applyAlignment="1">
      <alignment horizontal="left" vertical="center" wrapText="1"/>
    </xf>
    <xf numFmtId="2" fontId="19" fillId="6" borderId="7" xfId="2" applyNumberFormat="1" applyFont="1" applyFill="1" applyBorder="1" applyAlignment="1">
      <alignment horizontal="left" vertical="center" wrapText="1"/>
    </xf>
    <xf numFmtId="2" fontId="21" fillId="0" borderId="7" xfId="2" applyNumberFormat="1" applyFont="1" applyBorder="1" applyAlignment="1">
      <alignment horizontal="left" vertical="center" wrapText="1"/>
    </xf>
    <xf numFmtId="1" fontId="21" fillId="0" borderId="0" xfId="2" applyNumberFormat="1" applyFont="1" applyBorder="1" applyAlignment="1">
      <alignment horizontal="left" vertical="center" wrapText="1"/>
    </xf>
    <xf numFmtId="2" fontId="21" fillId="16" borderId="7" xfId="2" applyNumberFormat="1" applyFont="1" applyFill="1" applyBorder="1" applyAlignment="1">
      <alignment horizontal="left" vertical="center" wrapText="1"/>
    </xf>
    <xf numFmtId="0" fontId="21" fillId="0" borderId="0" xfId="0" applyFont="1"/>
    <xf numFmtId="1" fontId="21" fillId="0" borderId="0" xfId="0" applyNumberFormat="1" applyFont="1"/>
    <xf numFmtId="1" fontId="21" fillId="0" borderId="7" xfId="2" applyNumberFormat="1" applyFont="1" applyFill="1" applyBorder="1" applyAlignment="1">
      <alignment horizontal="left" vertical="center" wrapText="1"/>
    </xf>
    <xf numFmtId="1" fontId="21" fillId="0" borderId="0" xfId="0" applyNumberFormat="1" applyFont="1" applyFill="1"/>
    <xf numFmtId="2" fontId="19" fillId="5" borderId="7" xfId="2" applyNumberFormat="1" applyFont="1" applyFill="1" applyBorder="1" applyAlignment="1">
      <alignment horizontal="left" vertical="center" wrapText="1"/>
    </xf>
    <xf numFmtId="2" fontId="19" fillId="9" borderId="7" xfId="2" applyNumberFormat="1" applyFont="1" applyFill="1" applyBorder="1" applyAlignment="1">
      <alignment horizontal="left" vertical="center" wrapText="1"/>
    </xf>
    <xf numFmtId="9" fontId="19" fillId="9" borderId="7" xfId="1" applyNumberFormat="1" applyFont="1" applyFill="1" applyBorder="1" applyAlignment="1">
      <alignment horizontal="left" vertical="center" wrapText="1"/>
    </xf>
    <xf numFmtId="2" fontId="19" fillId="0" borderId="0" xfId="2" applyNumberFormat="1" applyFont="1" applyBorder="1" applyAlignment="1">
      <alignment horizontal="left" vertical="center" wrapText="1"/>
    </xf>
    <xf numFmtId="1" fontId="19" fillId="0" borderId="0" xfId="2" applyNumberFormat="1" applyFont="1" applyBorder="1" applyAlignment="1">
      <alignment horizontal="left" vertical="center" wrapText="1"/>
    </xf>
    <xf numFmtId="165" fontId="19" fillId="9" borderId="7" xfId="1" applyNumberFormat="1" applyFont="1" applyFill="1" applyBorder="1" applyAlignment="1">
      <alignment horizontal="left" vertical="center" wrapText="1"/>
    </xf>
    <xf numFmtId="165" fontId="19" fillId="0" borderId="0" xfId="1" applyNumberFormat="1" applyFont="1" applyBorder="1" applyAlignment="1">
      <alignment horizontal="left" vertical="center" wrapText="1"/>
    </xf>
    <xf numFmtId="1" fontId="19" fillId="0" borderId="0" xfId="1" applyNumberFormat="1" applyFont="1" applyBorder="1" applyAlignment="1">
      <alignment horizontal="left" vertical="center" wrapText="1"/>
    </xf>
    <xf numFmtId="0" fontId="21" fillId="0" borderId="7" xfId="0" applyNumberFormat="1" applyFont="1" applyFill="1" applyBorder="1" applyAlignment="1">
      <alignment horizontal="left" vertical="center" wrapText="1"/>
    </xf>
    <xf numFmtId="0" fontId="21" fillId="0" borderId="7" xfId="2" applyNumberFormat="1" applyFont="1" applyFill="1" applyBorder="1" applyAlignment="1">
      <alignment horizontal="left" vertical="center" wrapText="1"/>
    </xf>
    <xf numFmtId="0" fontId="21" fillId="0" borderId="0" xfId="2" applyNumberFormat="1" applyFont="1" applyFill="1" applyBorder="1" applyAlignment="1">
      <alignment horizontal="left" vertical="center" wrapText="1"/>
    </xf>
    <xf numFmtId="2" fontId="21" fillId="0" borderId="0" xfId="2" applyNumberFormat="1" applyFont="1" applyBorder="1" applyAlignment="1">
      <alignment horizontal="center" vertical="center" wrapText="1"/>
    </xf>
    <xf numFmtId="2" fontId="23" fillId="3" borderId="18" xfId="2" applyNumberFormat="1" applyFont="1" applyFill="1" applyBorder="1" applyAlignment="1">
      <alignment horizontal="left" vertical="center" wrapText="1"/>
    </xf>
    <xf numFmtId="2" fontId="19" fillId="0" borderId="18" xfId="2" applyNumberFormat="1" applyFont="1" applyBorder="1" applyAlignment="1">
      <alignment horizontal="left" vertical="center" wrapText="1"/>
    </xf>
    <xf numFmtId="2" fontId="19" fillId="6" borderId="18" xfId="2" applyNumberFormat="1" applyFont="1" applyFill="1" applyBorder="1" applyAlignment="1">
      <alignment horizontal="left" vertical="center" wrapText="1"/>
    </xf>
    <xf numFmtId="164" fontId="21" fillId="0" borderId="18" xfId="1" applyNumberFormat="1" applyFont="1" applyBorder="1" applyAlignment="1">
      <alignment horizontal="left" vertical="center" wrapText="1"/>
    </xf>
    <xf numFmtId="2" fontId="21" fillId="0" borderId="18" xfId="2" applyNumberFormat="1" applyFont="1" applyBorder="1" applyAlignment="1">
      <alignment horizontal="left" vertical="center" wrapText="1"/>
    </xf>
    <xf numFmtId="1" fontId="21" fillId="0" borderId="18" xfId="2" applyNumberFormat="1" applyFont="1" applyFill="1" applyBorder="1" applyAlignment="1">
      <alignment horizontal="left" vertical="center" wrapText="1"/>
    </xf>
    <xf numFmtId="2" fontId="19" fillId="9" borderId="18" xfId="2" applyNumberFormat="1" applyFont="1" applyFill="1" applyBorder="1" applyAlignment="1">
      <alignment horizontal="left" vertical="center" wrapText="1"/>
    </xf>
    <xf numFmtId="165" fontId="19" fillId="9" borderId="18" xfId="1" applyNumberFormat="1" applyFont="1" applyFill="1" applyBorder="1" applyAlignment="1">
      <alignment horizontal="left" vertical="center" wrapText="1"/>
    </xf>
    <xf numFmtId="0" fontId="21" fillId="0" borderId="18" xfId="2" applyNumberFormat="1" applyFont="1" applyFill="1" applyBorder="1" applyAlignment="1">
      <alignment horizontal="left" vertical="center" wrapText="1"/>
    </xf>
    <xf numFmtId="2" fontId="21" fillId="0" borderId="33" xfId="2" applyNumberFormat="1" applyFont="1" applyBorder="1" applyAlignment="1">
      <alignment horizontal="left" vertical="center" wrapText="1"/>
    </xf>
    <xf numFmtId="2" fontId="22" fillId="0" borderId="0" xfId="2" applyNumberFormat="1" applyFont="1" applyBorder="1" applyAlignment="1">
      <alignment horizontal="right" vertical="center" wrapText="1"/>
    </xf>
    <xf numFmtId="2" fontId="21" fillId="0" borderId="0" xfId="2" applyNumberFormat="1" applyFont="1" applyBorder="1" applyAlignment="1">
      <alignment horizontal="right" vertical="center" wrapText="1"/>
    </xf>
    <xf numFmtId="2" fontId="19" fillId="0" borderId="0" xfId="2" applyNumberFormat="1" applyFont="1" applyBorder="1" applyAlignment="1">
      <alignment horizontal="right" vertical="center" wrapText="1"/>
    </xf>
    <xf numFmtId="2" fontId="26" fillId="0" borderId="0" xfId="2" applyNumberFormat="1" applyFont="1" applyBorder="1" applyAlignment="1">
      <alignment horizontal="center" vertical="center" wrapText="1"/>
    </xf>
    <xf numFmtId="2" fontId="19" fillId="0" borderId="34" xfId="2" applyNumberFormat="1" applyFont="1" applyBorder="1" applyAlignment="1">
      <alignment horizontal="right" vertical="center" wrapText="1"/>
    </xf>
    <xf numFmtId="2" fontId="27" fillId="3" borderId="7" xfId="2" applyNumberFormat="1" applyFont="1" applyFill="1" applyBorder="1" applyAlignment="1">
      <alignment horizontal="center" vertical="center" wrapText="1"/>
    </xf>
    <xf numFmtId="2" fontId="19" fillId="0" borderId="0" xfId="2" applyNumberFormat="1" applyFont="1" applyBorder="1" applyAlignment="1">
      <alignment horizontal="center" vertical="center" wrapText="1"/>
    </xf>
    <xf numFmtId="1" fontId="21" fillId="17" borderId="7" xfId="2" applyNumberFormat="1" applyFont="1" applyFill="1" applyBorder="1" applyAlignment="1" applyProtection="1">
      <alignment horizontal="right" vertical="center" wrapText="1"/>
      <protection locked="0"/>
    </xf>
    <xf numFmtId="0" fontId="21" fillId="0" borderId="7" xfId="0" applyFont="1" applyBorder="1" applyAlignment="1">
      <alignment horizontal="right" vertical="center"/>
    </xf>
    <xf numFmtId="166" fontId="29" fillId="0" borderId="7" xfId="12" applyNumberFormat="1" applyFont="1" applyFill="1" applyBorder="1" applyAlignment="1">
      <alignment horizontal="right" vertical="center" wrapText="1"/>
    </xf>
    <xf numFmtId="1" fontId="21" fillId="0" borderId="7" xfId="2" applyNumberFormat="1" applyFont="1" applyFill="1" applyBorder="1" applyAlignment="1">
      <alignment horizontal="right" vertical="center" wrapText="1"/>
    </xf>
    <xf numFmtId="1" fontId="21" fillId="17" borderId="7" xfId="2" applyNumberFormat="1" applyFont="1" applyFill="1" applyBorder="1" applyAlignment="1">
      <alignment horizontal="right" vertical="center" wrapText="1"/>
    </xf>
    <xf numFmtId="1" fontId="29" fillId="0" borderId="7" xfId="2" applyNumberFormat="1" applyFont="1" applyFill="1" applyBorder="1" applyAlignment="1">
      <alignment horizontal="right" vertical="center" wrapText="1"/>
    </xf>
    <xf numFmtId="1" fontId="19" fillId="0" borderId="7" xfId="2" applyNumberFormat="1" applyFont="1" applyFill="1" applyBorder="1" applyAlignment="1">
      <alignment horizontal="right" vertical="center" wrapText="1"/>
    </xf>
    <xf numFmtId="0" fontId="21" fillId="0" borderId="7" xfId="0" applyFont="1" applyFill="1" applyBorder="1" applyAlignment="1">
      <alignment horizontal="right" vertical="center"/>
    </xf>
    <xf numFmtId="1" fontId="21" fillId="0" borderId="7" xfId="2" applyNumberFormat="1" applyFont="1" applyBorder="1" applyAlignment="1">
      <alignment horizontal="right" vertical="center" wrapText="1"/>
    </xf>
    <xf numFmtId="0" fontId="21" fillId="17" borderId="7" xfId="0" applyFont="1" applyFill="1" applyBorder="1" applyAlignment="1" applyProtection="1">
      <alignment horizontal="right" vertical="center" wrapText="1"/>
    </xf>
    <xf numFmtId="3" fontId="21" fillId="0" borderId="7" xfId="2" applyNumberFormat="1" applyFont="1" applyFill="1" applyBorder="1" applyAlignment="1">
      <alignment horizontal="right" vertical="center" wrapText="1"/>
    </xf>
    <xf numFmtId="2" fontId="21" fillId="0" borderId="7" xfId="2" applyNumberFormat="1" applyFont="1" applyBorder="1" applyAlignment="1">
      <alignment horizontal="right" vertical="center" wrapText="1"/>
    </xf>
    <xf numFmtId="166" fontId="21" fillId="0" borderId="7" xfId="0" applyNumberFormat="1" applyFont="1" applyBorder="1" applyAlignment="1">
      <alignment horizontal="right" vertical="center"/>
    </xf>
    <xf numFmtId="0" fontId="31" fillId="0" borderId="7" xfId="0" applyFont="1" applyBorder="1" applyAlignment="1">
      <alignment horizontal="right" vertical="center" wrapText="1"/>
    </xf>
    <xf numFmtId="0" fontId="30" fillId="0" borderId="7" xfId="9" applyFont="1" applyBorder="1" applyAlignment="1">
      <alignment horizontal="right" vertical="center" wrapText="1"/>
    </xf>
    <xf numFmtId="0" fontId="30" fillId="0" borderId="7" xfId="0" applyFont="1" applyBorder="1" applyAlignment="1">
      <alignment horizontal="right" vertical="center" wrapText="1"/>
    </xf>
    <xf numFmtId="1" fontId="21" fillId="0" borderId="7" xfId="2" applyNumberFormat="1" applyFont="1" applyFill="1" applyBorder="1" applyAlignment="1" applyProtection="1">
      <alignment horizontal="right" vertical="center" wrapText="1"/>
      <protection locked="0"/>
    </xf>
    <xf numFmtId="1" fontId="31" fillId="0" borderId="7" xfId="0" applyNumberFormat="1" applyFont="1" applyBorder="1" applyAlignment="1">
      <alignment horizontal="right" vertical="center" wrapText="1"/>
    </xf>
    <xf numFmtId="0" fontId="32" fillId="0" borderId="7" xfId="0" applyFont="1" applyBorder="1" applyAlignment="1">
      <alignment horizontal="right" vertical="center"/>
    </xf>
    <xf numFmtId="0" fontId="21" fillId="0" borderId="7" xfId="0" applyFont="1" applyBorder="1" applyAlignment="1">
      <alignment horizontal="right" vertical="center" wrapText="1"/>
    </xf>
    <xf numFmtId="0" fontId="19" fillId="0" borderId="7" xfId="0" applyFont="1" applyBorder="1" applyAlignment="1">
      <alignment horizontal="right" vertical="center" wrapText="1"/>
    </xf>
    <xf numFmtId="166" fontId="30" fillId="0" borderId="7" xfId="12" applyNumberFormat="1" applyFont="1" applyBorder="1" applyAlignment="1">
      <alignment horizontal="right" vertical="center" wrapText="1"/>
    </xf>
    <xf numFmtId="1" fontId="21" fillId="0" borderId="7" xfId="0" applyNumberFormat="1" applyFont="1" applyFill="1" applyBorder="1" applyAlignment="1">
      <alignment horizontal="right" vertical="center"/>
    </xf>
    <xf numFmtId="2" fontId="25" fillId="5" borderId="7" xfId="2" applyNumberFormat="1" applyFont="1" applyFill="1" applyBorder="1" applyAlignment="1">
      <alignment horizontal="right" vertical="center" wrapText="1"/>
    </xf>
    <xf numFmtId="10" fontId="19" fillId="6" borderId="7" xfId="1" applyNumberFormat="1" applyFont="1" applyFill="1" applyBorder="1" applyAlignment="1">
      <alignment horizontal="right" vertical="center" wrapText="1"/>
    </xf>
    <xf numFmtId="3" fontId="32" fillId="0" borderId="7" xfId="0" applyNumberFormat="1" applyFont="1" applyBorder="1" applyAlignment="1">
      <alignment horizontal="right" vertical="center"/>
    </xf>
    <xf numFmtId="0" fontId="30" fillId="0" borderId="7" xfId="0" applyFont="1" applyBorder="1" applyAlignment="1">
      <alignment horizontal="right" vertical="center"/>
    </xf>
    <xf numFmtId="10" fontId="19" fillId="6" borderId="7" xfId="5" applyNumberFormat="1" applyFont="1" applyFill="1" applyBorder="1" applyAlignment="1">
      <alignment horizontal="right" vertical="center" wrapText="1"/>
    </xf>
    <xf numFmtId="2" fontId="19" fillId="6" borderId="7" xfId="2" applyNumberFormat="1" applyFont="1" applyFill="1" applyBorder="1" applyAlignment="1">
      <alignment horizontal="right" vertical="center" wrapText="1"/>
    </xf>
    <xf numFmtId="0" fontId="21" fillId="17" borderId="7" xfId="0" applyFont="1" applyFill="1" applyBorder="1" applyAlignment="1">
      <alignment horizontal="right" vertical="center"/>
    </xf>
    <xf numFmtId="0" fontId="21" fillId="0" borderId="7" xfId="0" applyFont="1" applyFill="1" applyBorder="1" applyAlignment="1">
      <alignment horizontal="right" vertical="center" wrapText="1"/>
    </xf>
    <xf numFmtId="0" fontId="32" fillId="0" borderId="7" xfId="0" applyFont="1" applyFill="1" applyBorder="1" applyAlignment="1">
      <alignment horizontal="right" vertical="center"/>
    </xf>
    <xf numFmtId="1" fontId="29" fillId="17" borderId="7" xfId="2" applyNumberFormat="1" applyFont="1" applyFill="1" applyBorder="1" applyAlignment="1">
      <alignment horizontal="right" vertical="center" wrapText="1"/>
    </xf>
    <xf numFmtId="1" fontId="35" fillId="0" borderId="7" xfId="2" applyNumberFormat="1" applyFont="1" applyFill="1" applyBorder="1" applyAlignment="1">
      <alignment horizontal="right" vertical="center" wrapText="1"/>
    </xf>
    <xf numFmtId="1" fontId="21" fillId="0" borderId="6" xfId="2" applyNumberFormat="1" applyFont="1" applyFill="1" applyBorder="1" applyAlignment="1">
      <alignment horizontal="right" vertical="center" wrapText="1"/>
    </xf>
    <xf numFmtId="1" fontId="21" fillId="0" borderId="8" xfId="2" applyNumberFormat="1" applyFont="1" applyFill="1" applyBorder="1" applyAlignment="1">
      <alignment horizontal="right" vertical="center" wrapText="1"/>
    </xf>
    <xf numFmtId="0" fontId="30" fillId="0" borderId="8" xfId="0" applyFont="1" applyBorder="1" applyAlignment="1">
      <alignment horizontal="right" vertical="center"/>
    </xf>
    <xf numFmtId="0" fontId="32" fillId="0" borderId="37" xfId="0" applyFont="1" applyBorder="1" applyAlignment="1">
      <alignment horizontal="right" vertical="center" wrapText="1"/>
    </xf>
    <xf numFmtId="2" fontId="27" fillId="4" borderId="9" xfId="2" applyNumberFormat="1" applyFont="1" applyFill="1" applyBorder="1" applyAlignment="1">
      <alignment horizontal="center" vertical="center" wrapText="1"/>
    </xf>
    <xf numFmtId="2" fontId="27" fillId="3" borderId="8" xfId="2" applyNumberFormat="1" applyFont="1" applyFill="1" applyBorder="1" applyAlignment="1">
      <alignment horizontal="center" vertical="center" wrapText="1"/>
    </xf>
    <xf numFmtId="1" fontId="35" fillId="0" borderId="9" xfId="2" applyNumberFormat="1" applyFont="1" applyFill="1" applyBorder="1" applyAlignment="1">
      <alignment horizontal="right" vertical="center" wrapText="1"/>
    </xf>
    <xf numFmtId="1" fontId="35" fillId="0" borderId="8" xfId="2" applyNumberFormat="1" applyFont="1" applyFill="1" applyBorder="1" applyAlignment="1">
      <alignment horizontal="right" vertical="center" wrapText="1"/>
    </xf>
    <xf numFmtId="166" fontId="29" fillId="0" borderId="9" xfId="12" applyNumberFormat="1" applyFont="1" applyFill="1" applyBorder="1" applyAlignment="1">
      <alignment horizontal="right" vertical="center" wrapText="1"/>
    </xf>
    <xf numFmtId="166" fontId="29" fillId="0" borderId="8" xfId="12" applyNumberFormat="1" applyFont="1" applyFill="1" applyBorder="1" applyAlignment="1">
      <alignment horizontal="right" vertical="center" wrapText="1"/>
    </xf>
    <xf numFmtId="1" fontId="29" fillId="0" borderId="9" xfId="2" applyNumberFormat="1" applyFont="1" applyFill="1" applyBorder="1" applyAlignment="1">
      <alignment horizontal="right" vertical="center" wrapText="1"/>
    </xf>
    <xf numFmtId="0" fontId="30" fillId="0" borderId="8" xfId="0" applyFont="1" applyBorder="1" applyAlignment="1">
      <alignment horizontal="right" vertical="center" wrapText="1"/>
    </xf>
    <xf numFmtId="1" fontId="21" fillId="0" borderId="9" xfId="2" applyNumberFormat="1" applyFont="1" applyFill="1" applyBorder="1" applyAlignment="1" applyProtection="1">
      <alignment horizontal="right" vertical="center" wrapText="1"/>
      <protection locked="0"/>
    </xf>
    <xf numFmtId="2" fontId="25" fillId="5" borderId="9" xfId="2" applyNumberFormat="1" applyFont="1" applyFill="1" applyBorder="1" applyAlignment="1">
      <alignment horizontal="right" vertical="center" wrapText="1"/>
    </xf>
    <xf numFmtId="2" fontId="25" fillId="5" borderId="8" xfId="2" applyNumberFormat="1" applyFont="1" applyFill="1" applyBorder="1" applyAlignment="1">
      <alignment horizontal="right" vertical="center" wrapText="1"/>
    </xf>
    <xf numFmtId="10" fontId="19" fillId="6" borderId="9" xfId="1" applyNumberFormat="1" applyFont="1" applyFill="1" applyBorder="1" applyAlignment="1">
      <alignment horizontal="right" vertical="center" wrapText="1"/>
    </xf>
    <xf numFmtId="10" fontId="19" fillId="6" borderId="8" xfId="1" applyNumberFormat="1" applyFont="1" applyFill="1" applyBorder="1" applyAlignment="1">
      <alignment horizontal="right" vertical="center" wrapText="1"/>
    </xf>
    <xf numFmtId="1" fontId="21" fillId="0" borderId="9" xfId="2" applyNumberFormat="1" applyFont="1" applyFill="1" applyBorder="1" applyAlignment="1">
      <alignment horizontal="right" vertical="center" wrapText="1"/>
    </xf>
    <xf numFmtId="10" fontId="19" fillId="6" borderId="9" xfId="5" applyNumberFormat="1" applyFont="1" applyFill="1" applyBorder="1" applyAlignment="1">
      <alignment horizontal="right" vertical="center" wrapText="1"/>
    </xf>
    <xf numFmtId="10" fontId="19" fillId="6" borderId="8" xfId="5" applyNumberFormat="1" applyFont="1" applyFill="1" applyBorder="1" applyAlignment="1">
      <alignment horizontal="right" vertical="center" wrapText="1"/>
    </xf>
    <xf numFmtId="1" fontId="19" fillId="0" borderId="9" xfId="2" applyNumberFormat="1" applyFont="1" applyFill="1" applyBorder="1" applyAlignment="1" applyProtection="1">
      <alignment horizontal="right" vertical="center" wrapText="1"/>
      <protection locked="0"/>
    </xf>
    <xf numFmtId="1" fontId="21" fillId="0" borderId="8" xfId="2" applyNumberFormat="1" applyFont="1" applyFill="1" applyBorder="1" applyAlignment="1" applyProtection="1">
      <alignment horizontal="right" vertical="center" wrapText="1"/>
      <protection locked="0"/>
    </xf>
    <xf numFmtId="2" fontId="19" fillId="6" borderId="9" xfId="2" applyNumberFormat="1" applyFont="1" applyFill="1" applyBorder="1" applyAlignment="1">
      <alignment horizontal="right" vertical="center" wrapText="1"/>
    </xf>
    <xf numFmtId="2" fontId="19" fillId="6" borderId="8" xfId="2" applyNumberFormat="1" applyFont="1" applyFill="1" applyBorder="1" applyAlignment="1">
      <alignment horizontal="right" vertical="center" wrapText="1"/>
    </xf>
    <xf numFmtId="166" fontId="34" fillId="0" borderId="9" xfId="12" applyNumberFormat="1" applyFont="1" applyFill="1" applyBorder="1" applyAlignment="1">
      <alignment horizontal="right" vertical="center" wrapText="1"/>
    </xf>
    <xf numFmtId="166" fontId="29" fillId="0" borderId="12" xfId="12" applyNumberFormat="1" applyFont="1" applyFill="1" applyBorder="1" applyAlignment="1">
      <alignment horizontal="right" vertical="center" wrapText="1"/>
    </xf>
    <xf numFmtId="0" fontId="30" fillId="0" borderId="13" xfId="0" applyFont="1" applyBorder="1" applyAlignment="1">
      <alignment horizontal="right" vertical="center"/>
    </xf>
    <xf numFmtId="0" fontId="30" fillId="0" borderId="14" xfId="0" applyFont="1" applyBorder="1" applyAlignment="1">
      <alignment horizontal="right" vertical="center"/>
    </xf>
    <xf numFmtId="0" fontId="21" fillId="0" borderId="8" xfId="0" applyFont="1" applyFill="1" applyBorder="1" applyAlignment="1" applyProtection="1">
      <alignment horizontal="right" vertical="center" wrapText="1"/>
    </xf>
    <xf numFmtId="0" fontId="21" fillId="0" borderId="8" xfId="0" applyFont="1" applyFill="1" applyBorder="1" applyAlignment="1">
      <alignment horizontal="right" vertical="center"/>
    </xf>
    <xf numFmtId="0" fontId="32" fillId="0" borderId="8" xfId="0" applyFont="1" applyFill="1" applyBorder="1" applyAlignment="1">
      <alignment horizontal="right" vertical="center"/>
    </xf>
    <xf numFmtId="0" fontId="21" fillId="0" borderId="13" xfId="0" applyFont="1" applyBorder="1" applyAlignment="1">
      <alignment horizontal="right" vertical="center"/>
    </xf>
    <xf numFmtId="0" fontId="32" fillId="0" borderId="14" xfId="0" applyFont="1" applyFill="1" applyBorder="1" applyAlignment="1">
      <alignment horizontal="right" vertical="center"/>
    </xf>
    <xf numFmtId="1" fontId="31" fillId="0" borderId="8" xfId="0" applyNumberFormat="1" applyFont="1" applyBorder="1" applyAlignment="1">
      <alignment horizontal="right" vertical="center" wrapText="1"/>
    </xf>
    <xf numFmtId="0" fontId="32" fillId="0" borderId="13" xfId="0" applyFont="1" applyFill="1" applyBorder="1" applyAlignment="1">
      <alignment horizontal="right" vertical="center"/>
    </xf>
    <xf numFmtId="166" fontId="30" fillId="0" borderId="8" xfId="12" applyNumberFormat="1" applyFont="1" applyBorder="1" applyAlignment="1">
      <alignment horizontal="right" vertical="center" wrapText="1"/>
    </xf>
    <xf numFmtId="166" fontId="29" fillId="0" borderId="13" xfId="12" applyNumberFormat="1" applyFont="1" applyFill="1" applyBorder="1" applyAlignment="1">
      <alignment horizontal="right" vertical="center" wrapText="1"/>
    </xf>
    <xf numFmtId="0" fontId="21" fillId="0" borderId="8" xfId="0" applyFont="1" applyBorder="1" applyAlignment="1">
      <alignment horizontal="right" vertical="center"/>
    </xf>
    <xf numFmtId="0" fontId="33" fillId="0" borderId="8" xfId="0" applyFont="1" applyBorder="1" applyAlignment="1">
      <alignment horizontal="right" vertical="center"/>
    </xf>
    <xf numFmtId="0" fontId="21" fillId="0" borderId="8" xfId="0" applyFont="1" applyBorder="1" applyAlignment="1">
      <alignment horizontal="right" vertical="center" wrapText="1"/>
    </xf>
    <xf numFmtId="0" fontId="30" fillId="17" borderId="13" xfId="0" applyFont="1" applyFill="1" applyBorder="1" applyAlignment="1">
      <alignment horizontal="right" vertical="center"/>
    </xf>
    <xf numFmtId="1" fontId="29" fillId="17" borderId="13" xfId="2" applyNumberFormat="1" applyFont="1" applyFill="1" applyBorder="1" applyAlignment="1">
      <alignment horizontal="right" vertical="center" wrapText="1"/>
    </xf>
    <xf numFmtId="1" fontId="29" fillId="0" borderId="8" xfId="2" applyNumberFormat="1" applyFont="1" applyFill="1" applyBorder="1" applyAlignment="1">
      <alignment horizontal="right" vertical="center" wrapText="1"/>
    </xf>
    <xf numFmtId="0" fontId="21" fillId="0" borderId="8" xfId="0" applyFont="1" applyFill="1" applyBorder="1" applyAlignment="1">
      <alignment horizontal="right" vertical="center" wrapText="1"/>
    </xf>
    <xf numFmtId="1" fontId="21" fillId="0" borderId="37" xfId="2" applyNumberFormat="1" applyFont="1" applyFill="1" applyBorder="1" applyAlignment="1" applyProtection="1">
      <alignment horizontal="right" vertical="center" wrapText="1"/>
      <protection locked="0"/>
    </xf>
    <xf numFmtId="1" fontId="21" fillId="0" borderId="8" xfId="2" applyNumberFormat="1" applyFont="1" applyBorder="1" applyAlignment="1">
      <alignment horizontal="right" vertical="center" wrapText="1"/>
    </xf>
    <xf numFmtId="1" fontId="21" fillId="17" borderId="8" xfId="2" applyNumberFormat="1" applyFont="1" applyFill="1" applyBorder="1" applyAlignment="1">
      <alignment horizontal="right" vertical="center" wrapText="1"/>
    </xf>
    <xf numFmtId="1" fontId="29" fillId="0" borderId="13" xfId="2" applyNumberFormat="1" applyFont="1" applyFill="1" applyBorder="1" applyAlignment="1">
      <alignment horizontal="right" vertical="center" wrapText="1"/>
    </xf>
    <xf numFmtId="1" fontId="29" fillId="0" borderId="14" xfId="2" applyNumberFormat="1" applyFont="1" applyFill="1" applyBorder="1" applyAlignment="1">
      <alignment horizontal="right" vertical="center" wrapText="1"/>
    </xf>
    <xf numFmtId="0" fontId="32" fillId="0" borderId="8" xfId="0" applyFont="1" applyBorder="1" applyAlignment="1">
      <alignment horizontal="right" vertical="center"/>
    </xf>
    <xf numFmtId="0" fontId="21" fillId="0" borderId="8" xfId="0" applyNumberFormat="1" applyFont="1" applyFill="1" applyBorder="1" applyAlignment="1">
      <alignment horizontal="right" vertical="center" wrapText="1"/>
    </xf>
    <xf numFmtId="0" fontId="21" fillId="0" borderId="14" xfId="0" applyNumberFormat="1" applyFont="1" applyFill="1" applyBorder="1" applyAlignment="1">
      <alignment horizontal="right" vertical="center" wrapText="1"/>
    </xf>
    <xf numFmtId="1" fontId="21" fillId="17" borderId="8" xfId="2" applyNumberFormat="1" applyFont="1" applyFill="1" applyBorder="1" applyAlignment="1" applyProtection="1">
      <alignment horizontal="right" vertical="center" wrapText="1"/>
      <protection locked="0"/>
    </xf>
    <xf numFmtId="1" fontId="21" fillId="0" borderId="8" xfId="0" applyNumberFormat="1" applyFont="1" applyFill="1" applyBorder="1" applyAlignment="1">
      <alignment horizontal="right" vertical="center"/>
    </xf>
    <xf numFmtId="1" fontId="21" fillId="0" borderId="33" xfId="0" applyNumberFormat="1" applyFont="1" applyFill="1" applyBorder="1" applyAlignment="1">
      <alignment horizontal="right" vertical="center"/>
    </xf>
    <xf numFmtId="0" fontId="21" fillId="0" borderId="33" xfId="0" applyFont="1" applyBorder="1" applyAlignment="1">
      <alignment horizontal="right" vertical="center"/>
    </xf>
    <xf numFmtId="10" fontId="19" fillId="9" borderId="7" xfId="5" applyNumberFormat="1" applyFont="1" applyFill="1" applyBorder="1" applyAlignment="1">
      <alignment horizontal="right" vertical="center"/>
    </xf>
    <xf numFmtId="10" fontId="19" fillId="9" borderId="8" xfId="5" applyNumberFormat="1" applyFont="1" applyFill="1" applyBorder="1" applyAlignment="1">
      <alignment horizontal="right" vertical="center"/>
    </xf>
    <xf numFmtId="10" fontId="19" fillId="6" borderId="9" xfId="2" applyNumberFormat="1" applyFont="1" applyFill="1" applyBorder="1" applyAlignment="1">
      <alignment horizontal="right" vertical="center" wrapText="1"/>
    </xf>
    <xf numFmtId="10" fontId="19" fillId="6" borderId="7" xfId="2" applyNumberFormat="1" applyFont="1" applyFill="1" applyBorder="1" applyAlignment="1">
      <alignment horizontal="right" vertical="center" wrapText="1"/>
    </xf>
    <xf numFmtId="166" fontId="37" fillId="0" borderId="7" xfId="12" applyNumberFormat="1" applyFont="1" applyFill="1" applyBorder="1" applyAlignment="1">
      <alignment horizontal="center" vertical="center" wrapText="1"/>
    </xf>
    <xf numFmtId="10" fontId="19" fillId="6" borderId="8" xfId="2" applyNumberFormat="1" applyFont="1" applyFill="1" applyBorder="1" applyAlignment="1">
      <alignment horizontal="right" vertical="center" wrapText="1"/>
    </xf>
    <xf numFmtId="10" fontId="19" fillId="9" borderId="9" xfId="0" applyNumberFormat="1" applyFont="1" applyFill="1" applyBorder="1" applyAlignment="1">
      <alignment horizontal="right" vertical="center" wrapText="1"/>
    </xf>
    <xf numFmtId="10" fontId="19" fillId="9" borderId="7" xfId="0" applyNumberFormat="1" applyFont="1" applyFill="1" applyBorder="1" applyAlignment="1">
      <alignment horizontal="right" vertical="center" wrapText="1"/>
    </xf>
    <xf numFmtId="10" fontId="19" fillId="9" borderId="8" xfId="0" applyNumberFormat="1" applyFont="1" applyFill="1" applyBorder="1" applyAlignment="1">
      <alignment horizontal="right" vertical="center" wrapText="1"/>
    </xf>
    <xf numFmtId="10" fontId="19" fillId="9" borderId="9" xfId="1" applyNumberFormat="1" applyFont="1" applyFill="1" applyBorder="1" applyAlignment="1">
      <alignment horizontal="right" vertical="center" wrapText="1"/>
    </xf>
    <xf numFmtId="10" fontId="19" fillId="9" borderId="7" xfId="1" applyNumberFormat="1" applyFont="1" applyFill="1" applyBorder="1" applyAlignment="1">
      <alignment horizontal="right" vertical="center" wrapText="1"/>
    </xf>
    <xf numFmtId="10" fontId="19" fillId="9" borderId="7" xfId="1" applyNumberFormat="1" applyFont="1" applyFill="1" applyBorder="1" applyAlignment="1">
      <alignment horizontal="right" vertical="center"/>
    </xf>
    <xf numFmtId="10" fontId="19" fillId="9" borderId="8" xfId="1" applyNumberFormat="1" applyFont="1" applyFill="1" applyBorder="1" applyAlignment="1">
      <alignment horizontal="right" vertical="center"/>
    </xf>
    <xf numFmtId="1" fontId="36" fillId="0" borderId="7" xfId="2" applyNumberFormat="1" applyFont="1" applyFill="1" applyBorder="1" applyAlignment="1" applyProtection="1">
      <alignment horizontal="right" vertical="center" wrapText="1"/>
      <protection locked="0"/>
    </xf>
    <xf numFmtId="0" fontId="38" fillId="0" borderId="7" xfId="0" applyFont="1" applyBorder="1" applyAlignment="1">
      <alignment horizontal="right" vertical="center"/>
    </xf>
    <xf numFmtId="10" fontId="3" fillId="0" borderId="7" xfId="1" applyNumberFormat="1" applyFont="1" applyFill="1" applyBorder="1" applyAlignment="1">
      <alignment horizontal="center" vertical="center" wrapText="1"/>
    </xf>
    <xf numFmtId="10" fontId="19" fillId="0" borderId="7" xfId="1" applyNumberFormat="1" applyFont="1" applyBorder="1" applyAlignment="1">
      <alignment horizontal="center" vertical="center" wrapText="1"/>
    </xf>
    <xf numFmtId="10" fontId="3" fillId="7" borderId="7" xfId="1" applyNumberFormat="1" applyFont="1" applyFill="1" applyBorder="1" applyAlignment="1">
      <alignment horizontal="center" vertical="center" wrapText="1"/>
    </xf>
    <xf numFmtId="10" fontId="18" fillId="7" borderId="7" xfId="1" applyNumberFormat="1" applyFont="1" applyFill="1" applyBorder="1" applyAlignment="1">
      <alignment horizontal="center" vertical="center" wrapText="1"/>
    </xf>
    <xf numFmtId="0" fontId="3" fillId="7" borderId="27" xfId="2" applyFont="1" applyFill="1" applyBorder="1" applyAlignment="1">
      <alignment horizontal="center"/>
    </xf>
    <xf numFmtId="0" fontId="3" fillId="7" borderId="28" xfId="2" applyFont="1" applyFill="1" applyBorder="1" applyAlignment="1">
      <alignment horizontal="center"/>
    </xf>
    <xf numFmtId="0" fontId="3" fillId="7" borderId="29" xfId="2" applyFont="1" applyFill="1" applyBorder="1" applyAlignment="1">
      <alignment horizontal="center"/>
    </xf>
    <xf numFmtId="0" fontId="3" fillId="0" borderId="0" xfId="2" applyFont="1" applyBorder="1" applyAlignment="1">
      <alignment horizontal="right"/>
    </xf>
    <xf numFmtId="0" fontId="3" fillId="0" borderId="0" xfId="2" applyFont="1" applyBorder="1" applyAlignment="1">
      <alignment horizontal="center" vertical="center" wrapText="1"/>
    </xf>
    <xf numFmtId="0" fontId="3" fillId="7" borderId="0" xfId="2" applyFont="1" applyFill="1" applyBorder="1" applyAlignment="1">
      <alignment horizontal="left" vertical="center" wrapText="1"/>
    </xf>
    <xf numFmtId="0" fontId="9" fillId="2" borderId="0" xfId="2" applyFont="1" applyFill="1" applyBorder="1" applyAlignment="1">
      <alignment horizontal="left" vertical="center" wrapText="1"/>
    </xf>
    <xf numFmtId="0" fontId="5" fillId="7" borderId="1" xfId="2" applyFont="1" applyFill="1" applyBorder="1" applyAlignment="1">
      <alignment horizontal="center" vertical="top" wrapText="1"/>
    </xf>
    <xf numFmtId="0" fontId="5" fillId="7" borderId="2" xfId="2" applyFont="1" applyFill="1" applyBorder="1" applyAlignment="1">
      <alignment horizontal="center" vertical="top" wrapText="1"/>
    </xf>
    <xf numFmtId="0" fontId="5" fillId="7" borderId="3" xfId="2" applyFont="1" applyFill="1" applyBorder="1" applyAlignment="1">
      <alignment horizontal="center" vertical="top" wrapText="1"/>
    </xf>
    <xf numFmtId="0" fontId="3" fillId="7" borderId="31" xfId="2" applyFont="1" applyFill="1" applyBorder="1" applyAlignment="1">
      <alignment horizontal="center" vertical="center" wrapText="1"/>
    </xf>
    <xf numFmtId="0" fontId="5" fillId="7" borderId="31" xfId="2" applyFont="1" applyFill="1" applyBorder="1" applyAlignment="1">
      <alignment horizontal="center" vertical="center" wrapText="1"/>
    </xf>
    <xf numFmtId="0" fontId="3" fillId="7" borderId="32" xfId="2" applyFont="1" applyFill="1" applyBorder="1" applyAlignment="1">
      <alignment horizontal="center" vertical="center" wrapText="1"/>
    </xf>
    <xf numFmtId="0" fontId="3" fillId="7" borderId="0" xfId="2" applyFont="1" applyFill="1" applyBorder="1" applyAlignment="1">
      <alignment horizontal="center" vertical="center" wrapText="1"/>
    </xf>
    <xf numFmtId="0" fontId="3" fillId="7" borderId="33" xfId="2" applyFont="1" applyFill="1" applyBorder="1" applyAlignment="1">
      <alignment horizontal="center" vertical="center" wrapText="1"/>
    </xf>
    <xf numFmtId="0" fontId="5" fillId="7" borderId="18" xfId="2" applyFont="1" applyFill="1" applyBorder="1" applyAlignment="1">
      <alignment horizontal="center" vertical="center" wrapText="1"/>
    </xf>
    <xf numFmtId="0" fontId="5" fillId="7" borderId="19" xfId="2" applyFont="1" applyFill="1" applyBorder="1" applyAlignment="1">
      <alignment horizontal="center" vertical="center" wrapText="1"/>
    </xf>
    <xf numFmtId="0" fontId="5" fillId="7" borderId="20" xfId="2" applyFont="1" applyFill="1" applyBorder="1" applyAlignment="1">
      <alignment horizontal="center" vertical="center" wrapText="1"/>
    </xf>
    <xf numFmtId="0" fontId="8" fillId="7" borderId="10" xfId="2" applyFont="1" applyFill="1" applyBorder="1" applyAlignment="1">
      <alignment horizontal="center" vertical="top" wrapText="1"/>
    </xf>
    <xf numFmtId="0" fontId="8" fillId="7" borderId="19" xfId="2" applyFont="1" applyFill="1" applyBorder="1" applyAlignment="1">
      <alignment horizontal="center" vertical="top" wrapText="1"/>
    </xf>
    <xf numFmtId="0" fontId="8" fillId="7" borderId="20" xfId="2" applyFont="1" applyFill="1" applyBorder="1" applyAlignment="1">
      <alignment horizontal="center" vertical="top" wrapText="1"/>
    </xf>
    <xf numFmtId="0" fontId="6" fillId="7" borderId="18" xfId="2" applyFont="1" applyFill="1" applyBorder="1" applyAlignment="1">
      <alignment horizontal="center" vertical="center" wrapText="1"/>
    </xf>
    <xf numFmtId="0" fontId="6" fillId="7" borderId="11" xfId="2" applyFont="1" applyFill="1" applyBorder="1" applyAlignment="1">
      <alignment horizontal="center" vertical="center" wrapText="1"/>
    </xf>
    <xf numFmtId="0" fontId="3" fillId="7" borderId="21" xfId="2" applyFont="1" applyFill="1" applyBorder="1" applyAlignment="1">
      <alignment horizontal="center" vertical="center" textRotation="90" wrapText="1"/>
    </xf>
    <xf numFmtId="0" fontId="3" fillId="7" borderId="22" xfId="2" applyFont="1" applyFill="1" applyBorder="1" applyAlignment="1">
      <alignment horizontal="center" vertical="center" textRotation="90" wrapText="1"/>
    </xf>
    <xf numFmtId="2" fontId="28" fillId="10" borderId="4" xfId="2" applyNumberFormat="1" applyFont="1" applyFill="1" applyBorder="1" applyAlignment="1">
      <alignment horizontal="center" vertical="center" wrapText="1"/>
    </xf>
    <xf numFmtId="2" fontId="28" fillId="10" borderId="5" xfId="2" applyNumberFormat="1" applyFont="1" applyFill="1" applyBorder="1" applyAlignment="1">
      <alignment horizontal="center" vertical="center" wrapText="1"/>
    </xf>
    <xf numFmtId="2" fontId="28" fillId="10" borderId="6" xfId="2" applyNumberFormat="1" applyFont="1" applyFill="1" applyBorder="1" applyAlignment="1">
      <alignment horizontal="center" vertical="center" wrapText="1"/>
    </xf>
    <xf numFmtId="2" fontId="19" fillId="5" borderId="7" xfId="2" applyNumberFormat="1" applyFont="1" applyFill="1" applyBorder="1" applyAlignment="1">
      <alignment horizontal="left" vertical="center" wrapText="1"/>
    </xf>
    <xf numFmtId="2" fontId="25" fillId="5" borderId="7" xfId="2" applyNumberFormat="1" applyFont="1" applyFill="1" applyBorder="1" applyAlignment="1">
      <alignment horizontal="left" vertical="center" wrapText="1"/>
    </xf>
    <xf numFmtId="2" fontId="25" fillId="5" borderId="18" xfId="2" applyNumberFormat="1" applyFont="1" applyFill="1" applyBorder="1" applyAlignment="1">
      <alignment horizontal="left" vertical="center" wrapText="1"/>
    </xf>
    <xf numFmtId="0" fontId="16" fillId="12" borderId="24" xfId="0" applyFont="1" applyFill="1" applyBorder="1" applyAlignment="1">
      <alignment horizontal="center" vertical="center"/>
    </xf>
    <xf numFmtId="0" fontId="16" fillId="12" borderId="35" xfId="0" applyFont="1" applyFill="1" applyBorder="1" applyAlignment="1">
      <alignment horizontal="center" vertical="center"/>
    </xf>
    <xf numFmtId="0" fontId="16" fillId="12" borderId="34" xfId="0" applyFont="1" applyFill="1" applyBorder="1" applyAlignment="1">
      <alignment horizontal="center" vertical="center"/>
    </xf>
    <xf numFmtId="0" fontId="16" fillId="12" borderId="0" xfId="0" applyFont="1" applyFill="1" applyAlignment="1">
      <alignment horizontal="center" vertical="center"/>
    </xf>
    <xf numFmtId="0" fontId="14" fillId="13" borderId="24" xfId="0" applyFont="1" applyFill="1" applyBorder="1" applyAlignment="1">
      <alignment vertical="center" wrapText="1"/>
    </xf>
    <xf numFmtId="0" fontId="14" fillId="13" borderId="25" xfId="0" applyFont="1" applyFill="1" applyBorder="1" applyAlignment="1">
      <alignment vertical="center" wrapText="1"/>
    </xf>
    <xf numFmtId="0" fontId="0" fillId="15" borderId="5" xfId="0" applyFill="1" applyBorder="1" applyAlignment="1">
      <alignment horizontal="center"/>
    </xf>
    <xf numFmtId="0" fontId="0" fillId="15" borderId="6" xfId="0" applyFill="1" applyBorder="1" applyAlignment="1">
      <alignment horizontal="center"/>
    </xf>
    <xf numFmtId="0" fontId="0" fillId="15" borderId="4" xfId="0" applyFill="1" applyBorder="1" applyAlignment="1">
      <alignment horizontal="center" wrapText="1"/>
    </xf>
    <xf numFmtId="0" fontId="0" fillId="15" borderId="9" xfId="0" applyFill="1" applyBorder="1" applyAlignment="1">
      <alignment horizontal="center" wrapText="1"/>
    </xf>
    <xf numFmtId="0" fontId="16" fillId="12" borderId="25" xfId="0" applyFont="1" applyFill="1" applyBorder="1" applyAlignment="1">
      <alignment horizontal="center" vertical="center"/>
    </xf>
    <xf numFmtId="0" fontId="16" fillId="12" borderId="0" xfId="0" applyFont="1" applyFill="1" applyBorder="1" applyAlignment="1">
      <alignment horizontal="center" vertical="center"/>
    </xf>
    <xf numFmtId="0" fontId="16" fillId="12" borderId="33" xfId="0" applyFont="1" applyFill="1" applyBorder="1" applyAlignment="1">
      <alignment horizontal="center" vertical="center"/>
    </xf>
  </cellXfs>
  <cellStyles count="18">
    <cellStyle name=" Task]_x000d__x000a_TaskName=Scan At_x000d__x000a_TaskID=3_x000d__x000a_WorkstationName=SmarTone_x000d__x000a_LastExecuted=0_x000d__x000a_LastSt" xfId="2"/>
    <cellStyle name=" Task]_x000d__x000a_TaskName=Scan At_x000d__x000a_TaskID=3_x000d__x000a_WorkstationName=SmarTone_x000d__x000a_LastExecuted=0_x000d__x000a_LastSt 2" xfId="8"/>
    <cellStyle name="Comma" xfId="12" builtinId="3"/>
    <cellStyle name="Good 2" xfId="10"/>
    <cellStyle name="Normal" xfId="0" builtinId="0"/>
    <cellStyle name="Normal 10" xfId="16"/>
    <cellStyle name="Normal 2" xfId="3"/>
    <cellStyle name="Normal 2 10 2 5" xfId="17"/>
    <cellStyle name="Normal 2 2" xfId="11"/>
    <cellStyle name="Normal 2 3 2" xfId="15"/>
    <cellStyle name="Normal 3" xfId="4"/>
    <cellStyle name="Normal 3 2 2" xfId="6"/>
    <cellStyle name="Normal 4" xfId="9"/>
    <cellStyle name="Normal 5" xfId="13"/>
    <cellStyle name="Percent" xfId="1" builtinId="5"/>
    <cellStyle name="Percent 2" xfId="14"/>
    <cellStyle name="Percent 2 2" xfId="5"/>
    <cellStyle name="Percent 2 2 2" xfId="7"/>
  </cellStyles>
  <dxfs count="4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FF0000"/>
        </patternFill>
      </fill>
    </dxf>
    <dxf>
      <fill>
        <patternFill>
          <bgColor rgb="FFFF0000"/>
        </patternFill>
      </fill>
    </dxf>
    <dxf>
      <font>
        <b val="0"/>
        <i val="0"/>
      </font>
      <fill>
        <patternFill>
          <bgColor rgb="FFFF0000"/>
        </patternFill>
      </fill>
    </dxf>
    <dxf>
      <font>
        <b/>
        <i val="0"/>
        <color rgb="FFFF0000"/>
      </font>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45</xdr:col>
      <xdr:colOff>0</xdr:colOff>
      <xdr:row>22</xdr:row>
      <xdr:rowOff>0</xdr:rowOff>
    </xdr:from>
    <xdr:to>
      <xdr:col>45</xdr:col>
      <xdr:colOff>9525</xdr:colOff>
      <xdr:row>22</xdr:row>
      <xdr:rowOff>9525</xdr:rowOff>
    </xdr:to>
    <xdr:pic>
      <xdr:nvPicPr>
        <xdr:cNvPr id="2" name="Picture 1" descr="cid:image002.png@01D6FFB9.0D51B6E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8115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45</xdr:col>
      <xdr:colOff>0</xdr:colOff>
      <xdr:row>23</xdr:row>
      <xdr:rowOff>0</xdr:rowOff>
    </xdr:from>
    <xdr:to>
      <xdr:col>45</xdr:col>
      <xdr:colOff>9525</xdr:colOff>
      <xdr:row>23</xdr:row>
      <xdr:rowOff>9525</xdr:rowOff>
    </xdr:to>
    <xdr:pic>
      <xdr:nvPicPr>
        <xdr:cNvPr id="3" name="Picture 2" descr="cid:image002.png@01D6FFB9.0D51B6E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9115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45</xdr:col>
      <xdr:colOff>0</xdr:colOff>
      <xdr:row>23</xdr:row>
      <xdr:rowOff>0</xdr:rowOff>
    </xdr:from>
    <xdr:to>
      <xdr:col>45</xdr:col>
      <xdr:colOff>9525</xdr:colOff>
      <xdr:row>23</xdr:row>
      <xdr:rowOff>9525</xdr:rowOff>
    </xdr:to>
    <xdr:pic>
      <xdr:nvPicPr>
        <xdr:cNvPr id="4" name="Picture 3" descr="cid:image002.png@01D6FFB9.0D51B6E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9115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89</xdr:col>
      <xdr:colOff>0</xdr:colOff>
      <xdr:row>23</xdr:row>
      <xdr:rowOff>0</xdr:rowOff>
    </xdr:from>
    <xdr:to>
      <xdr:col>89</xdr:col>
      <xdr:colOff>9525</xdr:colOff>
      <xdr:row>23</xdr:row>
      <xdr:rowOff>9525</xdr:rowOff>
    </xdr:to>
    <xdr:pic>
      <xdr:nvPicPr>
        <xdr:cNvPr id="5" name="Picture 4" descr="cid:image002.png@01D6FFB9.0D51B6E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5775" y="9115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89</xdr:col>
      <xdr:colOff>0</xdr:colOff>
      <xdr:row>23</xdr:row>
      <xdr:rowOff>0</xdr:rowOff>
    </xdr:from>
    <xdr:to>
      <xdr:col>89</xdr:col>
      <xdr:colOff>9525</xdr:colOff>
      <xdr:row>23</xdr:row>
      <xdr:rowOff>9525</xdr:rowOff>
    </xdr:to>
    <xdr:pic>
      <xdr:nvPicPr>
        <xdr:cNvPr id="6" name="Picture 5" descr="cid:image002.png@01D6FFB9.0D51B6E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5775" y="9115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90</xdr:col>
      <xdr:colOff>0</xdr:colOff>
      <xdr:row>23</xdr:row>
      <xdr:rowOff>0</xdr:rowOff>
    </xdr:from>
    <xdr:to>
      <xdr:col>90</xdr:col>
      <xdr:colOff>9525</xdr:colOff>
      <xdr:row>23</xdr:row>
      <xdr:rowOff>9525</xdr:rowOff>
    </xdr:to>
    <xdr:pic>
      <xdr:nvPicPr>
        <xdr:cNvPr id="7" name="Picture 12" descr="cid:image002.png@01D6FFB9.0D51B6E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78950" y="931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90</xdr:col>
      <xdr:colOff>0</xdr:colOff>
      <xdr:row>23</xdr:row>
      <xdr:rowOff>0</xdr:rowOff>
    </xdr:from>
    <xdr:to>
      <xdr:col>90</xdr:col>
      <xdr:colOff>9525</xdr:colOff>
      <xdr:row>23</xdr:row>
      <xdr:rowOff>9525</xdr:rowOff>
    </xdr:to>
    <xdr:pic>
      <xdr:nvPicPr>
        <xdr:cNvPr id="8" name="Picture 13" descr="cid:image002.png@01D6FFB9.0D51B6E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78950" y="931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W78"/>
  <sheetViews>
    <sheetView showGridLines="0" tabSelected="1" zoomScale="90" zoomScaleNormal="90" workbookViewId="0">
      <pane xSplit="1" topLeftCell="B1" activePane="topRight" state="frozen"/>
      <selection activeCell="C3" sqref="C3"/>
      <selection pane="topRight" activeCell="E11" sqref="E11"/>
    </sheetView>
  </sheetViews>
  <sheetFormatPr defaultRowHeight="12.75" x14ac:dyDescent="0.2"/>
  <cols>
    <col min="1" max="1" width="16.7109375" style="1" customWidth="1"/>
    <col min="2" max="2" width="11.7109375" style="2" bestFit="1" customWidth="1"/>
    <col min="3" max="3" width="10" style="1" bestFit="1" customWidth="1"/>
    <col min="4" max="4" width="9.140625" style="1"/>
    <col min="5" max="5" width="9.28515625" style="1" customWidth="1"/>
    <col min="6" max="6" width="7.7109375" style="1" customWidth="1"/>
    <col min="7" max="7" width="12.5703125" style="1" customWidth="1"/>
    <col min="8" max="9" width="9.7109375" style="1" customWidth="1"/>
    <col min="10" max="11" width="11.85546875" style="3" customWidth="1"/>
    <col min="12" max="12" width="10" style="1" customWidth="1"/>
    <col min="13" max="13" width="11.5703125" style="1" customWidth="1"/>
    <col min="14" max="14" width="9.7109375" style="1" customWidth="1"/>
    <col min="15" max="15" width="11.85546875" style="1" customWidth="1"/>
    <col min="16" max="16" width="7.7109375" style="1" bestFit="1" customWidth="1"/>
    <col min="17" max="18" width="11.28515625" style="1" customWidth="1"/>
    <col min="19" max="20" width="9.7109375" style="1" customWidth="1"/>
    <col min="21" max="21" width="9.42578125" style="1" customWidth="1"/>
    <col min="22" max="22" width="8" style="1" customWidth="1"/>
    <col min="23" max="23" width="8.42578125" style="1" customWidth="1"/>
    <col min="24" max="16384" width="9.140625" style="1"/>
  </cols>
  <sheetData>
    <row r="1" spans="1:23" x14ac:dyDescent="0.2">
      <c r="A1" s="245" t="s">
        <v>89</v>
      </c>
      <c r="B1" s="245"/>
      <c r="C1" s="245"/>
      <c r="D1" s="245"/>
      <c r="E1" s="245"/>
      <c r="F1" s="245"/>
      <c r="G1" s="245"/>
      <c r="H1" s="245"/>
      <c r="I1" s="245"/>
      <c r="J1" s="245"/>
      <c r="K1" s="245"/>
      <c r="L1" s="245"/>
      <c r="M1" s="245"/>
      <c r="N1" s="245"/>
      <c r="O1" s="245"/>
      <c r="P1" s="245"/>
      <c r="Q1" s="245"/>
      <c r="R1" s="245"/>
      <c r="S1" s="245"/>
      <c r="T1" s="245"/>
      <c r="U1" s="245"/>
      <c r="V1" s="245"/>
      <c r="W1" s="245"/>
    </row>
    <row r="2" spans="1:23" ht="9" customHeight="1" x14ac:dyDescent="0.2"/>
    <row r="3" spans="1:23" ht="12.75" customHeight="1" x14ac:dyDescent="0.2">
      <c r="A3" s="246" t="s">
        <v>90</v>
      </c>
      <c r="B3" s="246"/>
      <c r="C3" s="246"/>
      <c r="D3" s="246"/>
      <c r="E3" s="246"/>
      <c r="F3" s="246"/>
      <c r="G3" s="246"/>
      <c r="H3" s="246"/>
      <c r="I3" s="246"/>
      <c r="J3" s="246"/>
      <c r="K3" s="246"/>
      <c r="L3" s="246"/>
      <c r="M3" s="246"/>
      <c r="N3" s="246"/>
      <c r="O3" s="246"/>
      <c r="P3" s="246"/>
      <c r="Q3" s="246"/>
      <c r="R3" s="246"/>
      <c r="S3" s="246"/>
      <c r="T3" s="246"/>
      <c r="U3" s="246"/>
      <c r="V3" s="246"/>
      <c r="W3" s="246"/>
    </row>
    <row r="4" spans="1:23" ht="9.75" customHeight="1" x14ac:dyDescent="0.2">
      <c r="A4" s="4"/>
      <c r="B4" s="5"/>
      <c r="C4" s="4"/>
      <c r="D4" s="4"/>
      <c r="E4" s="4"/>
      <c r="F4" s="4"/>
      <c r="G4" s="4"/>
      <c r="H4" s="4"/>
      <c r="I4" s="49"/>
      <c r="J4" s="6"/>
      <c r="K4" s="6"/>
      <c r="L4" s="4"/>
      <c r="M4" s="4"/>
      <c r="N4" s="4"/>
      <c r="O4" s="4"/>
      <c r="P4" s="4"/>
      <c r="Q4" s="4"/>
      <c r="R4" s="4"/>
      <c r="S4" s="4"/>
      <c r="T4" s="4"/>
      <c r="U4" s="4"/>
      <c r="V4" s="4"/>
      <c r="W4" s="4"/>
    </row>
    <row r="5" spans="1:23" s="9" customFormat="1" ht="11.25" customHeight="1" x14ac:dyDescent="0.2">
      <c r="A5" s="10" t="s">
        <v>234</v>
      </c>
      <c r="B5" s="10"/>
      <c r="C5" s="10"/>
      <c r="D5" s="10"/>
      <c r="E5" s="10"/>
      <c r="F5" s="10"/>
      <c r="G5" s="10"/>
      <c r="H5" s="10"/>
      <c r="I5" s="10"/>
      <c r="J5" s="7"/>
      <c r="K5" s="7"/>
      <c r="L5" s="8"/>
      <c r="M5" s="8"/>
      <c r="N5" s="8"/>
      <c r="O5" s="8"/>
      <c r="P5" s="8"/>
      <c r="Q5" s="8"/>
      <c r="R5" s="8"/>
      <c r="S5" s="8"/>
      <c r="T5" s="8"/>
      <c r="U5" s="8"/>
      <c r="V5" s="8"/>
      <c r="W5" s="8"/>
    </row>
    <row r="6" spans="1:23" s="9" customFormat="1" x14ac:dyDescent="0.2">
      <c r="A6" s="10" t="s">
        <v>229</v>
      </c>
      <c r="B6" s="10"/>
      <c r="C6" s="10"/>
      <c r="D6" s="10"/>
      <c r="E6" s="10"/>
      <c r="F6" s="10"/>
      <c r="G6" s="10"/>
      <c r="H6" s="10"/>
      <c r="I6" s="10"/>
      <c r="J6" s="7"/>
      <c r="K6" s="7"/>
      <c r="L6" s="8"/>
      <c r="M6" s="8"/>
      <c r="N6" s="8"/>
      <c r="O6" s="8"/>
      <c r="P6" s="8"/>
      <c r="Q6" s="8"/>
      <c r="R6" s="8"/>
      <c r="S6" s="8"/>
      <c r="T6" s="8"/>
      <c r="U6" s="8"/>
      <c r="V6" s="8"/>
      <c r="W6" s="8"/>
    </row>
    <row r="7" spans="1:23" s="9" customFormat="1" ht="12.75" customHeight="1" thickBot="1" x14ac:dyDescent="0.25">
      <c r="A7" s="247" t="s">
        <v>91</v>
      </c>
      <c r="B7" s="247"/>
      <c r="C7" s="247"/>
      <c r="D7" s="247"/>
      <c r="E7" s="247"/>
      <c r="F7" s="247"/>
      <c r="G7" s="247"/>
      <c r="H7" s="247"/>
      <c r="I7" s="247"/>
      <c r="J7" s="247"/>
      <c r="K7" s="247"/>
      <c r="L7" s="247"/>
      <c r="M7" s="247"/>
      <c r="N7" s="247"/>
      <c r="O7" s="247"/>
      <c r="P7" s="247"/>
      <c r="Q7" s="247"/>
      <c r="R7" s="247"/>
      <c r="S7" s="247"/>
      <c r="T7" s="247"/>
      <c r="U7" s="247"/>
      <c r="V7" s="247"/>
      <c r="W7" s="247"/>
    </row>
    <row r="8" spans="1:23" ht="13.5" thickBot="1" x14ac:dyDescent="0.25">
      <c r="A8" s="10"/>
      <c r="B8" s="11"/>
      <c r="C8" s="10"/>
      <c r="D8" s="10"/>
      <c r="E8" s="12"/>
      <c r="F8" s="12"/>
      <c r="G8" s="12"/>
      <c r="H8" s="12"/>
      <c r="I8" s="12"/>
      <c r="J8" s="13"/>
      <c r="K8" s="13"/>
      <c r="L8" s="242" t="s">
        <v>233</v>
      </c>
      <c r="M8" s="243"/>
      <c r="N8" s="243"/>
      <c r="O8" s="244"/>
      <c r="P8" s="12"/>
      <c r="Q8" s="12"/>
      <c r="R8" s="12"/>
      <c r="S8" s="12"/>
      <c r="T8" s="12"/>
      <c r="U8" s="12"/>
      <c r="V8" s="12"/>
      <c r="W8" s="12"/>
    </row>
    <row r="9" spans="1:23" s="14" customFormat="1" ht="12.75" customHeight="1" thickBot="1" x14ac:dyDescent="0.25">
      <c r="A9" s="249" t="s">
        <v>92</v>
      </c>
      <c r="B9" s="250"/>
      <c r="C9" s="250"/>
      <c r="D9" s="250"/>
      <c r="E9" s="250"/>
      <c r="F9" s="250"/>
      <c r="G9" s="250"/>
      <c r="H9" s="250"/>
      <c r="I9" s="250"/>
      <c r="J9" s="250"/>
      <c r="K9" s="250"/>
      <c r="L9" s="250"/>
      <c r="M9" s="250"/>
      <c r="N9" s="250"/>
      <c r="O9" s="250"/>
      <c r="P9" s="250"/>
      <c r="Q9" s="250"/>
      <c r="R9" s="250"/>
      <c r="S9" s="250"/>
      <c r="T9" s="250"/>
      <c r="U9" s="250"/>
      <c r="V9" s="250"/>
      <c r="W9" s="251"/>
    </row>
    <row r="10" spans="1:23" s="14" customFormat="1" ht="33" customHeight="1" thickBot="1" x14ac:dyDescent="0.25">
      <c r="A10" s="58"/>
      <c r="B10" s="252" t="s">
        <v>93</v>
      </c>
      <c r="C10" s="252"/>
      <c r="D10" s="252"/>
      <c r="E10" s="252"/>
      <c r="F10" s="252"/>
      <c r="G10" s="252"/>
      <c r="H10" s="252"/>
      <c r="I10" s="252"/>
      <c r="J10" s="252"/>
      <c r="K10" s="252"/>
      <c r="L10" s="252"/>
      <c r="M10" s="252"/>
      <c r="N10" s="252"/>
      <c r="O10" s="252"/>
      <c r="P10" s="253" t="s">
        <v>63</v>
      </c>
      <c r="Q10" s="253"/>
      <c r="R10" s="253"/>
      <c r="S10" s="253"/>
      <c r="T10" s="254" t="s">
        <v>76</v>
      </c>
      <c r="U10" s="255"/>
      <c r="V10" s="255"/>
      <c r="W10" s="256"/>
    </row>
    <row r="11" spans="1:23" s="14" customFormat="1" ht="135.75" customHeight="1" x14ac:dyDescent="0.2">
      <c r="A11" s="15" t="s">
        <v>94</v>
      </c>
      <c r="B11" s="16" t="s">
        <v>95</v>
      </c>
      <c r="C11" s="17" t="s">
        <v>34</v>
      </c>
      <c r="D11" s="17" t="s">
        <v>36</v>
      </c>
      <c r="E11" s="18" t="s">
        <v>96</v>
      </c>
      <c r="F11" s="19" t="s">
        <v>41</v>
      </c>
      <c r="G11" s="19" t="s">
        <v>43</v>
      </c>
      <c r="H11" s="265" t="s">
        <v>97</v>
      </c>
      <c r="I11" s="266"/>
      <c r="J11" s="19" t="s">
        <v>98</v>
      </c>
      <c r="K11" s="19" t="s">
        <v>145</v>
      </c>
      <c r="L11" s="19" t="s">
        <v>49</v>
      </c>
      <c r="M11" s="19" t="s">
        <v>99</v>
      </c>
      <c r="N11" s="19" t="s">
        <v>57</v>
      </c>
      <c r="O11" s="18" t="s">
        <v>60</v>
      </c>
      <c r="P11" s="18" t="s">
        <v>119</v>
      </c>
      <c r="Q11" s="19" t="s">
        <v>100</v>
      </c>
      <c r="R11" s="19" t="s">
        <v>101</v>
      </c>
      <c r="S11" s="18" t="s">
        <v>155</v>
      </c>
      <c r="T11" s="20" t="s">
        <v>85</v>
      </c>
      <c r="U11" s="21" t="s">
        <v>79</v>
      </c>
      <c r="V11" s="21" t="s">
        <v>83</v>
      </c>
      <c r="W11" s="22" t="s">
        <v>87</v>
      </c>
    </row>
    <row r="12" spans="1:23" s="14" customFormat="1" ht="20.100000000000001" customHeight="1" x14ac:dyDescent="0.2">
      <c r="A12" s="23">
        <v>1</v>
      </c>
      <c r="B12" s="24">
        <v>2</v>
      </c>
      <c r="C12" s="25">
        <v>3</v>
      </c>
      <c r="D12" s="26">
        <v>4</v>
      </c>
      <c r="E12" s="25">
        <v>5</v>
      </c>
      <c r="F12" s="25">
        <v>6</v>
      </c>
      <c r="G12" s="26">
        <v>7</v>
      </c>
      <c r="H12" s="263">
        <v>8</v>
      </c>
      <c r="I12" s="264"/>
      <c r="J12" s="25">
        <v>9</v>
      </c>
      <c r="K12" s="25">
        <v>10</v>
      </c>
      <c r="L12" s="26">
        <v>11</v>
      </c>
      <c r="M12" s="25">
        <v>12</v>
      </c>
      <c r="N12" s="25">
        <v>13</v>
      </c>
      <c r="O12" s="26">
        <v>14</v>
      </c>
      <c r="P12" s="25">
        <v>15</v>
      </c>
      <c r="Q12" s="25">
        <v>16</v>
      </c>
      <c r="R12" s="26">
        <v>17</v>
      </c>
      <c r="S12" s="25">
        <v>18</v>
      </c>
      <c r="T12" s="25">
        <v>19</v>
      </c>
      <c r="U12" s="26">
        <v>20</v>
      </c>
      <c r="V12" s="25">
        <v>21</v>
      </c>
      <c r="W12" s="27">
        <v>22</v>
      </c>
    </row>
    <row r="13" spans="1:23" s="29" customFormat="1" ht="20.100000000000001" customHeight="1" x14ac:dyDescent="0.2">
      <c r="A13" s="28"/>
      <c r="B13" s="257" t="s">
        <v>25</v>
      </c>
      <c r="C13" s="258"/>
      <c r="D13" s="258"/>
      <c r="E13" s="258"/>
      <c r="F13" s="258"/>
      <c r="G13" s="258"/>
      <c r="H13" s="258"/>
      <c r="I13" s="258"/>
      <c r="J13" s="258"/>
      <c r="K13" s="258"/>
      <c r="L13" s="258"/>
      <c r="M13" s="258"/>
      <c r="N13" s="258"/>
      <c r="O13" s="258"/>
      <c r="P13" s="258"/>
      <c r="Q13" s="258"/>
      <c r="R13" s="258"/>
      <c r="S13" s="258"/>
      <c r="T13" s="258"/>
      <c r="U13" s="258"/>
      <c r="V13" s="258"/>
      <c r="W13" s="259"/>
    </row>
    <row r="14" spans="1:23" s="36" customFormat="1" ht="51" x14ac:dyDescent="0.2">
      <c r="A14" s="30"/>
      <c r="B14" s="31" t="s">
        <v>102</v>
      </c>
      <c r="C14" s="32"/>
      <c r="D14" s="32"/>
      <c r="E14" s="33" t="s">
        <v>102</v>
      </c>
      <c r="F14" s="32"/>
      <c r="G14" s="32"/>
      <c r="H14" s="34" t="s">
        <v>143</v>
      </c>
      <c r="I14" s="50" t="s">
        <v>144</v>
      </c>
      <c r="J14" s="32"/>
      <c r="K14" s="32"/>
      <c r="L14" s="32"/>
      <c r="M14" s="32"/>
      <c r="N14" s="32"/>
      <c r="O14" s="34" t="s">
        <v>61</v>
      </c>
      <c r="P14" s="34" t="s">
        <v>66</v>
      </c>
      <c r="Q14" s="32"/>
      <c r="R14" s="32"/>
      <c r="S14" s="34" t="s">
        <v>156</v>
      </c>
      <c r="T14" s="34" t="s">
        <v>103</v>
      </c>
      <c r="U14" s="32"/>
      <c r="V14" s="32"/>
      <c r="W14" s="35" t="s">
        <v>104</v>
      </c>
    </row>
    <row r="15" spans="1:23" s="36" customFormat="1" ht="16.5" customHeight="1" x14ac:dyDescent="0.2">
      <c r="A15" s="260" t="s">
        <v>105</v>
      </c>
      <c r="B15" s="261"/>
      <c r="C15" s="261"/>
      <c r="D15" s="261"/>
      <c r="E15" s="261"/>
      <c r="F15" s="261"/>
      <c r="G15" s="261"/>
      <c r="H15" s="261"/>
      <c r="I15" s="261"/>
      <c r="J15" s="261"/>
      <c r="K15" s="261"/>
      <c r="L15" s="261"/>
      <c r="M15" s="261"/>
      <c r="N15" s="261"/>
      <c r="O15" s="261"/>
      <c r="P15" s="261"/>
      <c r="Q15" s="261"/>
      <c r="R15" s="261"/>
      <c r="S15" s="261"/>
      <c r="T15" s="261"/>
      <c r="U15" s="261"/>
      <c r="V15" s="261"/>
      <c r="W15" s="262"/>
    </row>
    <row r="16" spans="1:23" s="14" customFormat="1" ht="20.100000000000001" customHeight="1" x14ac:dyDescent="0.2">
      <c r="A16" s="80" t="s">
        <v>1</v>
      </c>
      <c r="B16" s="238">
        <f>'Master Sheet'!E5</f>
        <v>5.9862136370464546E-5</v>
      </c>
      <c r="C16" s="37">
        <f>'Master Sheet'!E6</f>
        <v>2656103</v>
      </c>
      <c r="D16" s="39">
        <f>'Master Sheet'!E7</f>
        <v>159</v>
      </c>
      <c r="E16" s="238">
        <f>F16/G16</f>
        <v>1.1295115984653898E-5</v>
      </c>
      <c r="F16" s="39">
        <f>'Master Sheet'!E9</f>
        <v>157</v>
      </c>
      <c r="G16" s="37">
        <f>'Master Sheet'!E10</f>
        <v>13899812.999999996</v>
      </c>
      <c r="H16" s="240">
        <f>'Master Sheet'!E11</f>
        <v>0.99965765148921604</v>
      </c>
      <c r="I16" s="240">
        <f>'Master Sheet'!E12</f>
        <v>1</v>
      </c>
      <c r="J16" s="38">
        <f>'Master Sheet'!E13</f>
        <v>2920</v>
      </c>
      <c r="K16" s="38">
        <f>'Master Sheet'!E14</f>
        <v>2921</v>
      </c>
      <c r="L16" s="38">
        <f>'Master Sheet'!E15</f>
        <v>2921</v>
      </c>
      <c r="M16" s="38">
        <f>'Master Sheet'!E16</f>
        <v>316</v>
      </c>
      <c r="N16" s="38">
        <f>'Master Sheet'!E17</f>
        <v>2605</v>
      </c>
      <c r="O16" s="240">
        <f>'Master Sheet'!E18</f>
        <v>1</v>
      </c>
      <c r="P16" s="238">
        <f>'Master Sheet'!E22</f>
        <v>0.98771687310318168</v>
      </c>
      <c r="Q16" s="37">
        <f>'Master Sheet'!E23</f>
        <v>6753085</v>
      </c>
      <c r="R16" s="37">
        <f>'Master Sheet'!E24</f>
        <v>6670136</v>
      </c>
      <c r="S16" s="238">
        <f>'Master Sheet'!E25</f>
        <v>0.99917658999614023</v>
      </c>
      <c r="T16" s="238">
        <f>'Master Sheet'!E34</f>
        <v>1</v>
      </c>
      <c r="U16" s="38">
        <f>'Master Sheet'!$E$31-'Master Sheet'!$E$32</f>
        <v>23012</v>
      </c>
      <c r="V16" s="38">
        <f>'Master Sheet'!$E$33</f>
        <v>23012</v>
      </c>
      <c r="W16" s="238">
        <f>'Master Sheet'!E35</f>
        <v>1</v>
      </c>
    </row>
    <row r="17" spans="1:23" s="14" customFormat="1" ht="20.100000000000001" customHeight="1" x14ac:dyDescent="0.2">
      <c r="A17" s="80" t="s">
        <v>106</v>
      </c>
      <c r="B17" s="238">
        <f>'Master Sheet'!I5</f>
        <v>3.210891343436938E-5</v>
      </c>
      <c r="C17" s="37">
        <f>'Master Sheet'!I6</f>
        <v>342584</v>
      </c>
      <c r="D17" s="39">
        <f>'Master Sheet'!I7</f>
        <v>11</v>
      </c>
      <c r="E17" s="238">
        <f t="shared" ref="E17:E37" si="0">F17/G17</f>
        <v>2.6802542453440401E-5</v>
      </c>
      <c r="F17" s="39">
        <f>'Master Sheet'!I9</f>
        <v>75</v>
      </c>
      <c r="G17" s="37">
        <f>'Master Sheet'!I10</f>
        <v>2798242.0000000009</v>
      </c>
      <c r="H17" s="240">
        <f>'Master Sheet'!I11</f>
        <v>1</v>
      </c>
      <c r="I17" s="240">
        <f>'Master Sheet'!I12</f>
        <v>1</v>
      </c>
      <c r="J17" s="38">
        <f>'Master Sheet'!I13</f>
        <v>415</v>
      </c>
      <c r="K17" s="38">
        <f>'Master Sheet'!I14</f>
        <v>415</v>
      </c>
      <c r="L17" s="38">
        <f>'Master Sheet'!I15</f>
        <v>415</v>
      </c>
      <c r="M17" s="38">
        <f>'Master Sheet'!I16</f>
        <v>86</v>
      </c>
      <c r="N17" s="38">
        <f>'Master Sheet'!I17</f>
        <v>329</v>
      </c>
      <c r="O17" s="240">
        <f>'Master Sheet'!I18</f>
        <v>1</v>
      </c>
      <c r="P17" s="238">
        <f>'Master Sheet'!I22</f>
        <v>0.97959582159875236</v>
      </c>
      <c r="Q17" s="37">
        <f>'Master Sheet'!I23</f>
        <v>1572276</v>
      </c>
      <c r="R17" s="37">
        <f>'Master Sheet'!I24</f>
        <v>1540195</v>
      </c>
      <c r="S17" s="238">
        <f>'Master Sheet'!I25</f>
        <v>0.99992562124852169</v>
      </c>
      <c r="T17" s="238">
        <f>'Master Sheet'!I34</f>
        <v>1</v>
      </c>
      <c r="U17" s="38">
        <f>'Master Sheet'!$I$31-'Master Sheet'!$I$32</f>
        <v>319</v>
      </c>
      <c r="V17" s="38">
        <f>'Master Sheet'!$I$33</f>
        <v>319</v>
      </c>
      <c r="W17" s="238">
        <f>'Master Sheet'!I35</f>
        <v>1</v>
      </c>
    </row>
    <row r="18" spans="1:23" s="14" customFormat="1" ht="20.100000000000001" customHeight="1" x14ac:dyDescent="0.2">
      <c r="A18" s="80" t="s">
        <v>107</v>
      </c>
      <c r="B18" s="238">
        <f>'Master Sheet'!M5</f>
        <v>1.6823889923691643E-4</v>
      </c>
      <c r="C18" s="37">
        <f>'Master Sheet'!M6</f>
        <v>249645</v>
      </c>
      <c r="D18" s="39">
        <f>'Master Sheet'!M7</f>
        <v>42</v>
      </c>
      <c r="E18" s="238">
        <f t="shared" si="0"/>
        <v>9.9743626704007276E-5</v>
      </c>
      <c r="F18" s="39">
        <f>'Master Sheet'!M9</f>
        <v>1085</v>
      </c>
      <c r="G18" s="37">
        <f>'Master Sheet'!M10</f>
        <v>10877887.999999996</v>
      </c>
      <c r="H18" s="240">
        <f>'Master Sheet'!M11</f>
        <v>1</v>
      </c>
      <c r="I18" s="240">
        <f>'Master Sheet'!M12</f>
        <v>1</v>
      </c>
      <c r="J18" s="38">
        <f>'Master Sheet'!M13</f>
        <v>2364</v>
      </c>
      <c r="K18" s="38">
        <f>'Master Sheet'!M14</f>
        <v>2364</v>
      </c>
      <c r="L18" s="38">
        <f>'Master Sheet'!M15</f>
        <v>2364</v>
      </c>
      <c r="M18" s="38">
        <f>'Master Sheet'!M16</f>
        <v>1127</v>
      </c>
      <c r="N18" s="38">
        <f>'Master Sheet'!M17</f>
        <v>1237</v>
      </c>
      <c r="O18" s="240">
        <f>'Master Sheet'!M18</f>
        <v>1</v>
      </c>
      <c r="P18" s="238">
        <f>'Master Sheet'!M22</f>
        <v>0.96435250712386711</v>
      </c>
      <c r="Q18" s="37">
        <f>'Master Sheet'!M23</f>
        <v>13051549</v>
      </c>
      <c r="R18" s="37">
        <f>'Master Sheet'!M24</f>
        <v>12586294</v>
      </c>
      <c r="S18" s="238">
        <f>'Master Sheet'!M25</f>
        <v>0.99970173069661306</v>
      </c>
      <c r="T18" s="238">
        <f>'Master Sheet'!M34</f>
        <v>1</v>
      </c>
      <c r="U18" s="38">
        <f>'Master Sheet'!$M$31-'Master Sheet'!$M$32</f>
        <v>3295</v>
      </c>
      <c r="V18" s="38">
        <f>'Master Sheet'!$M$33</f>
        <v>3295</v>
      </c>
      <c r="W18" s="238">
        <f>'Master Sheet'!M35</f>
        <v>1</v>
      </c>
    </row>
    <row r="19" spans="1:23" s="14" customFormat="1" ht="20.100000000000001" customHeight="1" x14ac:dyDescent="0.2">
      <c r="A19" s="80" t="s">
        <v>4</v>
      </c>
      <c r="B19" s="238">
        <f>'Master Sheet'!Q5</f>
        <v>2.0481164856481858E-4</v>
      </c>
      <c r="C19" s="37">
        <f>'Master Sheet'!Q6</f>
        <v>8700677</v>
      </c>
      <c r="D19" s="39">
        <f>'Master Sheet'!Q7</f>
        <v>1782</v>
      </c>
      <c r="E19" s="238">
        <f t="shared" si="0"/>
        <v>2.4056519042889665E-4</v>
      </c>
      <c r="F19" s="39">
        <f>'Master Sheet'!Q9</f>
        <v>2724</v>
      </c>
      <c r="G19" s="37">
        <f>'Master Sheet'!Q10</f>
        <v>11323334</v>
      </c>
      <c r="H19" s="240">
        <f>'Master Sheet'!Q11</f>
        <v>1</v>
      </c>
      <c r="I19" s="240">
        <f>'Master Sheet'!Q12</f>
        <v>1</v>
      </c>
      <c r="J19" s="38">
        <f>'Master Sheet'!Q13</f>
        <v>11687</v>
      </c>
      <c r="K19" s="38">
        <f>'Master Sheet'!Q14</f>
        <v>11687</v>
      </c>
      <c r="L19" s="38">
        <f>'Master Sheet'!Q15</f>
        <v>11687</v>
      </c>
      <c r="M19" s="38">
        <f>'Master Sheet'!Q16</f>
        <v>4506</v>
      </c>
      <c r="N19" s="38">
        <f>'Master Sheet'!Q17</f>
        <v>7181</v>
      </c>
      <c r="O19" s="240">
        <f>'Master Sheet'!Q18</f>
        <v>1</v>
      </c>
      <c r="P19" s="238">
        <f>'Master Sheet'!Q22</f>
        <v>0.99121304086603679</v>
      </c>
      <c r="Q19" s="37">
        <f>'Master Sheet'!Q23</f>
        <v>9675247</v>
      </c>
      <c r="R19" s="37">
        <f>'Master Sheet'!Q24</f>
        <v>9590231</v>
      </c>
      <c r="S19" s="238">
        <f>'Master Sheet'!Q25</f>
        <v>0.99982658269917424</v>
      </c>
      <c r="T19" s="238">
        <f>'Master Sheet'!Q34</f>
        <v>1</v>
      </c>
      <c r="U19" s="38">
        <f>'Master Sheet'!$Q$31-'Master Sheet'!$Q$32</f>
        <v>8081</v>
      </c>
      <c r="V19" s="38">
        <f>'Master Sheet'!$Q$33</f>
        <v>8081</v>
      </c>
      <c r="W19" s="238">
        <f>'Master Sheet'!Q35</f>
        <v>1</v>
      </c>
    </row>
    <row r="20" spans="1:23" s="14" customFormat="1" ht="20.100000000000001" customHeight="1" x14ac:dyDescent="0.2">
      <c r="A20" s="80" t="s">
        <v>5</v>
      </c>
      <c r="B20" s="238">
        <f>'Master Sheet'!U5</f>
        <v>4.2786656008899627E-5</v>
      </c>
      <c r="C20" s="37">
        <f>'Master Sheet'!U6</f>
        <v>5141790</v>
      </c>
      <c r="D20" s="39">
        <f>'Master Sheet'!U7</f>
        <v>220</v>
      </c>
      <c r="E20" s="238">
        <f t="shared" si="0"/>
        <v>5.1701869548516992E-6</v>
      </c>
      <c r="F20" s="39">
        <f>'Master Sheet'!U9</f>
        <v>116</v>
      </c>
      <c r="G20" s="37">
        <f>'Master Sheet'!U10</f>
        <v>22436326</v>
      </c>
      <c r="H20" s="240">
        <f>'Master Sheet'!U11</f>
        <v>1</v>
      </c>
      <c r="I20" s="240">
        <f>'Master Sheet'!U12</f>
        <v>1</v>
      </c>
      <c r="J20" s="38">
        <f>'Master Sheet'!U13</f>
        <v>10667</v>
      </c>
      <c r="K20" s="38">
        <f>'Master Sheet'!U14</f>
        <v>10667</v>
      </c>
      <c r="L20" s="38">
        <f>'Master Sheet'!U15</f>
        <v>10667</v>
      </c>
      <c r="M20" s="38">
        <f>'Master Sheet'!U16</f>
        <v>336</v>
      </c>
      <c r="N20" s="38">
        <f>'Master Sheet'!U17</f>
        <v>10331</v>
      </c>
      <c r="O20" s="240">
        <f>'Master Sheet'!U18</f>
        <v>1</v>
      </c>
      <c r="P20" s="238">
        <f>'Master Sheet'!U22</f>
        <v>0.97451666944904369</v>
      </c>
      <c r="Q20" s="37">
        <f>'Master Sheet'!U23</f>
        <v>21480434</v>
      </c>
      <c r="R20" s="37">
        <f>'Master Sheet'!U24</f>
        <v>20933041</v>
      </c>
      <c r="S20" s="238">
        <f>'Master Sheet'!U25</f>
        <v>0.99927731113858542</v>
      </c>
      <c r="T20" s="238">
        <f>'Master Sheet'!U34</f>
        <v>1</v>
      </c>
      <c r="U20" s="38">
        <f>'Master Sheet'!$U$31-'Master Sheet'!$U$32</f>
        <v>54638</v>
      </c>
      <c r="V20" s="38">
        <f>'Master Sheet'!$U$33</f>
        <v>54638</v>
      </c>
      <c r="W20" s="238">
        <f>'Master Sheet'!U35</f>
        <v>1</v>
      </c>
    </row>
    <row r="21" spans="1:23" s="14" customFormat="1" ht="20.100000000000001" customHeight="1" x14ac:dyDescent="0.2">
      <c r="A21" s="80" t="s">
        <v>6</v>
      </c>
      <c r="B21" s="239">
        <f>'Master Sheet'!Y5</f>
        <v>1.1918512429431013E-4</v>
      </c>
      <c r="C21" s="37">
        <f>'Master Sheet'!Y6</f>
        <v>1141082</v>
      </c>
      <c r="D21" s="39">
        <f>'Master Sheet'!Y7</f>
        <v>136</v>
      </c>
      <c r="E21" s="238">
        <f t="shared" si="0"/>
        <v>2.7925215849645144E-4</v>
      </c>
      <c r="F21" s="39">
        <f>'Master Sheet'!Y9</f>
        <v>2116</v>
      </c>
      <c r="G21" s="37">
        <f>'Master Sheet'!Y10</f>
        <v>7577381.0000000009</v>
      </c>
      <c r="H21" s="240">
        <f>'Master Sheet'!Y11</f>
        <v>1</v>
      </c>
      <c r="I21" s="240">
        <f>'Master Sheet'!Y12</f>
        <v>1</v>
      </c>
      <c r="J21" s="38">
        <f>'Master Sheet'!Y13</f>
        <v>5346</v>
      </c>
      <c r="K21" s="38">
        <f>'Master Sheet'!Y14</f>
        <v>5346</v>
      </c>
      <c r="L21" s="38">
        <f>'Master Sheet'!Y15</f>
        <v>5346</v>
      </c>
      <c r="M21" s="38">
        <f>'Master Sheet'!Y16</f>
        <v>2252</v>
      </c>
      <c r="N21" s="38">
        <f>'Master Sheet'!Y17</f>
        <v>3094</v>
      </c>
      <c r="O21" s="240">
        <f>'Master Sheet'!Y18</f>
        <v>1</v>
      </c>
      <c r="P21" s="238">
        <f>'Master Sheet'!Y22</f>
        <v>0.98103737744580921</v>
      </c>
      <c r="Q21" s="37">
        <f>'Master Sheet'!Y23</f>
        <v>7939039</v>
      </c>
      <c r="R21" s="37">
        <f>'Master Sheet'!Y24</f>
        <v>7788494</v>
      </c>
      <c r="S21" s="238">
        <f>'Master Sheet'!Y25</f>
        <v>0.99977322017110948</v>
      </c>
      <c r="T21" s="238">
        <f>'Master Sheet'!Y34</f>
        <v>1</v>
      </c>
      <c r="U21" s="38">
        <f>'Master Sheet'!$Y$31-'Master Sheet'!$Y$32</f>
        <v>5348</v>
      </c>
      <c r="V21" s="38">
        <f>'Master Sheet'!$Y$33</f>
        <v>5348</v>
      </c>
      <c r="W21" s="238">
        <f>'Master Sheet'!Y35</f>
        <v>1</v>
      </c>
    </row>
    <row r="22" spans="1:23" s="14" customFormat="1" ht="20.100000000000001" customHeight="1" x14ac:dyDescent="0.2">
      <c r="A22" s="80" t="s">
        <v>7</v>
      </c>
      <c r="B22" s="238">
        <f>'Master Sheet'!AC5</f>
        <v>1.3114754098360657E-4</v>
      </c>
      <c r="C22" s="37">
        <f>'Master Sheet'!AC6</f>
        <v>15250</v>
      </c>
      <c r="D22" s="39">
        <f>'Master Sheet'!AC7</f>
        <v>2</v>
      </c>
      <c r="E22" s="238">
        <f t="shared" si="0"/>
        <v>5.6774159074514414E-5</v>
      </c>
      <c r="F22" s="39">
        <f>'Master Sheet'!AC9</f>
        <v>34</v>
      </c>
      <c r="G22" s="37">
        <f>'Master Sheet'!AC10</f>
        <v>598864</v>
      </c>
      <c r="H22" s="240">
        <f>'Master Sheet'!AC11</f>
        <v>1</v>
      </c>
      <c r="I22" s="240">
        <f>'Master Sheet'!AC12</f>
        <v>1</v>
      </c>
      <c r="J22" s="38">
        <f>'Master Sheet'!AC13</f>
        <v>181</v>
      </c>
      <c r="K22" s="38">
        <f>'Master Sheet'!AC14</f>
        <v>181</v>
      </c>
      <c r="L22" s="38">
        <f>'Master Sheet'!AC15</f>
        <v>181</v>
      </c>
      <c r="M22" s="38">
        <f>'Master Sheet'!AC16</f>
        <v>36</v>
      </c>
      <c r="N22" s="38">
        <f>'Master Sheet'!AC17</f>
        <v>145</v>
      </c>
      <c r="O22" s="240">
        <f>'Master Sheet'!AC18</f>
        <v>1</v>
      </c>
      <c r="P22" s="238">
        <f>'Master Sheet'!AC22</f>
        <v>0.99919822202216846</v>
      </c>
      <c r="Q22" s="37">
        <f>'Master Sheet'!AC23</f>
        <v>142184</v>
      </c>
      <c r="R22" s="37">
        <f>'Master Sheet'!AC24</f>
        <v>142070</v>
      </c>
      <c r="S22" s="238">
        <f>'Master Sheet'!AC25</f>
        <v>0.99925167334155574</v>
      </c>
      <c r="T22" s="238">
        <f>'Master Sheet'!AC34</f>
        <v>1</v>
      </c>
      <c r="U22" s="38">
        <f>'Master Sheet'!$AC$31-'Master Sheet'!$AC$32</f>
        <v>93</v>
      </c>
      <c r="V22" s="38">
        <f>'Master Sheet'!$AC$33</f>
        <v>93</v>
      </c>
      <c r="W22" s="238">
        <f>'Master Sheet'!AC35</f>
        <v>1</v>
      </c>
    </row>
    <row r="23" spans="1:23" s="14" customFormat="1" ht="20.100000000000001" customHeight="1" x14ac:dyDescent="0.2">
      <c r="A23" s="80" t="s">
        <v>8</v>
      </c>
      <c r="B23" s="238">
        <f>'Master Sheet'!AG5</f>
        <v>4.603119073484193E-4</v>
      </c>
      <c r="C23" s="37">
        <f>'Master Sheet'!AG6</f>
        <v>108622</v>
      </c>
      <c r="D23" s="39">
        <f>'Master Sheet'!AG7</f>
        <v>50</v>
      </c>
      <c r="E23" s="238">
        <f t="shared" si="0"/>
        <v>1.1486331265793706E-4</v>
      </c>
      <c r="F23" s="39">
        <f>'Master Sheet'!AG9</f>
        <v>47</v>
      </c>
      <c r="G23" s="37">
        <f>'Master Sheet'!AG10</f>
        <v>409182</v>
      </c>
      <c r="H23" s="240">
        <f>'Master Sheet'!AG11</f>
        <v>1</v>
      </c>
      <c r="I23" s="240">
        <f>'Master Sheet'!AG12</f>
        <v>1</v>
      </c>
      <c r="J23" s="38">
        <f>'Master Sheet'!AG13</f>
        <v>309</v>
      </c>
      <c r="K23" s="38">
        <f>'Master Sheet'!AG14</f>
        <v>309</v>
      </c>
      <c r="L23" s="38">
        <f>'Master Sheet'!AG15</f>
        <v>309</v>
      </c>
      <c r="M23" s="38">
        <f>'Master Sheet'!AG16</f>
        <v>97</v>
      </c>
      <c r="N23" s="38">
        <f>'Master Sheet'!AG17</f>
        <v>212</v>
      </c>
      <c r="O23" s="240">
        <f>'Master Sheet'!AG18</f>
        <v>1</v>
      </c>
      <c r="P23" s="238">
        <f>'Master Sheet'!AG22</f>
        <v>0.99918786489681377</v>
      </c>
      <c r="Q23" s="37">
        <f>'Master Sheet'!AG23</f>
        <v>221638</v>
      </c>
      <c r="R23" s="37">
        <f>'Master Sheet'!AG24</f>
        <v>221458</v>
      </c>
      <c r="S23" s="238">
        <f>'Master Sheet'!AG25</f>
        <v>0.99983827711216833</v>
      </c>
      <c r="T23" s="238">
        <f>'Master Sheet'!AG34</f>
        <v>1</v>
      </c>
      <c r="U23" s="38">
        <f>'Master Sheet'!$AG$31-'Master Sheet'!$AG$32</f>
        <v>254</v>
      </c>
      <c r="V23" s="38">
        <f>'Master Sheet'!$AG$33</f>
        <v>254</v>
      </c>
      <c r="W23" s="238">
        <f>'Master Sheet'!AG35</f>
        <v>1</v>
      </c>
    </row>
    <row r="24" spans="1:23" s="14" customFormat="1" ht="20.100000000000001" customHeight="1" x14ac:dyDescent="0.2">
      <c r="A24" s="80" t="s">
        <v>108</v>
      </c>
      <c r="B24" s="238">
        <f>'Master Sheet'!AK5</f>
        <v>1.6553417405807305E-4</v>
      </c>
      <c r="C24" s="37">
        <f>'Master Sheet'!AK6</f>
        <v>3600465</v>
      </c>
      <c r="D24" s="39">
        <f>'Master Sheet'!AK7</f>
        <v>596</v>
      </c>
      <c r="E24" s="238">
        <f t="shared" si="0"/>
        <v>1.0279948737681577E-4</v>
      </c>
      <c r="F24" s="39">
        <f>'Master Sheet'!AK9</f>
        <v>763</v>
      </c>
      <c r="G24" s="37">
        <f>'Master Sheet'!AK10</f>
        <v>7422215.9999999991</v>
      </c>
      <c r="H24" s="240">
        <f>'Master Sheet'!AK11</f>
        <v>1</v>
      </c>
      <c r="I24" s="240">
        <f>'Master Sheet'!AK12</f>
        <v>1</v>
      </c>
      <c r="J24" s="38">
        <f>'Master Sheet'!AK13</f>
        <v>3323</v>
      </c>
      <c r="K24" s="38">
        <f>'Master Sheet'!AK14</f>
        <v>3323</v>
      </c>
      <c r="L24" s="38">
        <f>'Master Sheet'!AK15</f>
        <v>3323</v>
      </c>
      <c r="M24" s="38">
        <f>'Master Sheet'!AK16</f>
        <v>1359</v>
      </c>
      <c r="N24" s="38">
        <f>'Master Sheet'!AK17</f>
        <v>1964</v>
      </c>
      <c r="O24" s="240">
        <f>'Master Sheet'!AK18</f>
        <v>1</v>
      </c>
      <c r="P24" s="238">
        <f>'Master Sheet'!AK22</f>
        <v>0.97247563149324112</v>
      </c>
      <c r="Q24" s="37">
        <f>'Master Sheet'!AK23</f>
        <v>2337238</v>
      </c>
      <c r="R24" s="37">
        <f>'Master Sheet'!AK24</f>
        <v>2272907</v>
      </c>
      <c r="S24" s="238">
        <f>'Master Sheet'!AK25</f>
        <v>0.99953124884475764</v>
      </c>
      <c r="T24" s="238">
        <f>'Master Sheet'!AK34</f>
        <v>1</v>
      </c>
      <c r="U24" s="38">
        <f>'Master Sheet'!$AK$31-'Master Sheet'!$AK$32</f>
        <v>28284</v>
      </c>
      <c r="V24" s="38">
        <f>'Master Sheet'!$AK$33</f>
        <v>28284</v>
      </c>
      <c r="W24" s="238">
        <f>'Master Sheet'!AK35</f>
        <v>1</v>
      </c>
    </row>
    <row r="25" spans="1:23" s="14" customFormat="1" ht="20.100000000000001" customHeight="1" x14ac:dyDescent="0.2">
      <c r="A25" s="80" t="s">
        <v>109</v>
      </c>
      <c r="B25" s="238">
        <f>'Master Sheet'!AO5</f>
        <v>1.7702906286124994E-4</v>
      </c>
      <c r="C25" s="37">
        <f>'Master Sheet'!AO6</f>
        <v>1694637</v>
      </c>
      <c r="D25" s="39">
        <f>'Master Sheet'!AO7</f>
        <v>300</v>
      </c>
      <c r="E25" s="238">
        <f t="shared" si="0"/>
        <v>6.9604338285124989E-5</v>
      </c>
      <c r="F25" s="39">
        <f>'Master Sheet'!AO9</f>
        <v>1108</v>
      </c>
      <c r="G25" s="37">
        <f>'Master Sheet'!AO10</f>
        <v>15918548.000000002</v>
      </c>
      <c r="H25" s="240">
        <f>'Master Sheet'!AO11</f>
        <v>1</v>
      </c>
      <c r="I25" s="240">
        <f>'Master Sheet'!AO12</f>
        <v>1</v>
      </c>
      <c r="J25" s="38">
        <f>'Master Sheet'!AO13</f>
        <v>2905</v>
      </c>
      <c r="K25" s="38">
        <f>'Master Sheet'!AO14</f>
        <v>2905</v>
      </c>
      <c r="L25" s="38">
        <f>'Master Sheet'!AO15</f>
        <v>2905</v>
      </c>
      <c r="M25" s="38">
        <f>'Master Sheet'!AO16</f>
        <v>1408</v>
      </c>
      <c r="N25" s="38">
        <f>'Master Sheet'!AO17</f>
        <v>1497</v>
      </c>
      <c r="O25" s="240">
        <f>'Master Sheet'!AO18</f>
        <v>1</v>
      </c>
      <c r="P25" s="238">
        <f>'Master Sheet'!AO22</f>
        <v>0.98202776818882687</v>
      </c>
      <c r="Q25" s="37">
        <f>'Master Sheet'!AO23</f>
        <v>10222993</v>
      </c>
      <c r="R25" s="37">
        <f>'Master Sheet'!AO24</f>
        <v>10039263</v>
      </c>
      <c r="S25" s="238">
        <f>'Master Sheet'!AO25</f>
        <v>0.99964307600328828</v>
      </c>
      <c r="T25" s="238">
        <f>'Master Sheet'!AO34</f>
        <v>1</v>
      </c>
      <c r="U25" s="38">
        <f>'Master Sheet'!$AO$31-'Master Sheet'!$AO$32</f>
        <v>15924</v>
      </c>
      <c r="V25" s="38">
        <f>'Master Sheet'!$AO$33</f>
        <v>15924</v>
      </c>
      <c r="W25" s="238">
        <f>'Master Sheet'!AO35</f>
        <v>1</v>
      </c>
    </row>
    <row r="26" spans="1:23" s="14" customFormat="1" ht="20.100000000000001" customHeight="1" x14ac:dyDescent="0.2">
      <c r="A26" s="80" t="s">
        <v>11</v>
      </c>
      <c r="B26" s="238">
        <f>'Master Sheet'!AS5</f>
        <v>3.5837903146385342E-4</v>
      </c>
      <c r="C26" s="39">
        <f>'Master Sheet'!AS6</f>
        <v>2081595</v>
      </c>
      <c r="D26" s="39">
        <f>'Master Sheet'!AS7</f>
        <v>746</v>
      </c>
      <c r="E26" s="238">
        <f t="shared" si="0"/>
        <v>1.4461502483045132E-4</v>
      </c>
      <c r="F26" s="39">
        <f>'Master Sheet'!AS9</f>
        <v>841</v>
      </c>
      <c r="G26" s="39">
        <f>'Master Sheet'!AS10</f>
        <v>5815440.0000000009</v>
      </c>
      <c r="H26" s="240">
        <f>'Master Sheet'!AS11</f>
        <v>0.99963846710050619</v>
      </c>
      <c r="I26" s="240">
        <f>'Master Sheet'!AS12</f>
        <v>0.99963846710050619</v>
      </c>
      <c r="J26" s="38">
        <f>'Master Sheet'!AS13</f>
        <v>2765</v>
      </c>
      <c r="K26" s="38">
        <f>'Master Sheet'!AS14</f>
        <v>2765</v>
      </c>
      <c r="L26" s="38">
        <f>'Master Sheet'!AS15</f>
        <v>2766</v>
      </c>
      <c r="M26" s="38">
        <f>'Master Sheet'!AS16</f>
        <v>1587</v>
      </c>
      <c r="N26" s="38">
        <f>'Master Sheet'!AS17</f>
        <v>1179</v>
      </c>
      <c r="O26" s="240">
        <f>'Master Sheet'!AS18</f>
        <v>1</v>
      </c>
      <c r="P26" s="238">
        <f>'Master Sheet'!AS22</f>
        <v>0.98937802294393429</v>
      </c>
      <c r="Q26" s="37">
        <f>'Master Sheet'!AS23</f>
        <v>4311815</v>
      </c>
      <c r="R26" s="37">
        <f>'Master Sheet'!AS24</f>
        <v>4266015</v>
      </c>
      <c r="S26" s="238">
        <f>'Master Sheet'!AS25</f>
        <v>0.99992300511053578</v>
      </c>
      <c r="T26" s="238">
        <f>'Master Sheet'!AS34</f>
        <v>1</v>
      </c>
      <c r="U26" s="38">
        <f>'Master Sheet'!$AS$31-'Master Sheet'!$AS$32</f>
        <v>10666</v>
      </c>
      <c r="V26" s="38">
        <f>'Master Sheet'!$AS$33</f>
        <v>10666</v>
      </c>
      <c r="W26" s="238">
        <f>'Master Sheet'!AS35</f>
        <v>1</v>
      </c>
    </row>
    <row r="27" spans="1:23" s="14" customFormat="1" ht="20.100000000000001" customHeight="1" x14ac:dyDescent="0.2">
      <c r="A27" s="80" t="s">
        <v>12</v>
      </c>
      <c r="B27" s="238">
        <f>'Master Sheet'!AW5</f>
        <v>2.8086819479769689E-4</v>
      </c>
      <c r="C27" s="37">
        <f>'Master Sheet'!AW6</f>
        <v>1666262</v>
      </c>
      <c r="D27" s="39">
        <f>'Master Sheet'!AW7</f>
        <v>468</v>
      </c>
      <c r="E27" s="238">
        <f t="shared" si="0"/>
        <v>1.6657660896881546E-4</v>
      </c>
      <c r="F27" s="39">
        <f>'Master Sheet'!AW9</f>
        <v>3363</v>
      </c>
      <c r="G27" s="37">
        <f>'Master Sheet'!AW10</f>
        <v>20188909.000000004</v>
      </c>
      <c r="H27" s="240">
        <f>'Master Sheet'!AW11</f>
        <v>1</v>
      </c>
      <c r="I27" s="240">
        <f>'Master Sheet'!AW12</f>
        <v>1</v>
      </c>
      <c r="J27" s="38">
        <f>'Master Sheet'!AW13</f>
        <v>4063</v>
      </c>
      <c r="K27" s="38">
        <f>'Master Sheet'!AW14</f>
        <v>4063</v>
      </c>
      <c r="L27" s="38">
        <f>'Master Sheet'!AW15</f>
        <v>4063</v>
      </c>
      <c r="M27" s="38">
        <f>'Master Sheet'!AW16</f>
        <v>3831</v>
      </c>
      <c r="N27" s="38">
        <f>'Master Sheet'!AW17</f>
        <v>232</v>
      </c>
      <c r="O27" s="240">
        <f>'Master Sheet'!AW18</f>
        <v>1</v>
      </c>
      <c r="P27" s="238">
        <f>'Master Sheet'!AW22</f>
        <v>0.95619704448972709</v>
      </c>
      <c r="Q27" s="37">
        <f>'Master Sheet'!AW23</f>
        <v>24829215</v>
      </c>
      <c r="R27" s="37">
        <f>'Master Sheet'!AW24</f>
        <v>23741622</v>
      </c>
      <c r="S27" s="238">
        <f>'Master Sheet'!AW25</f>
        <v>0.9995691828649107</v>
      </c>
      <c r="T27" s="238">
        <f>'Master Sheet'!AW34</f>
        <v>1</v>
      </c>
      <c r="U27" s="38">
        <f>'Master Sheet'!$AW$31-'Master Sheet'!$AW$32</f>
        <v>15328</v>
      </c>
      <c r="V27" s="38">
        <f>'Master Sheet'!$AW$33</f>
        <v>15328</v>
      </c>
      <c r="W27" s="238">
        <f>'Master Sheet'!AW35</f>
        <v>1</v>
      </c>
    </row>
    <row r="28" spans="1:23" s="14" customFormat="1" ht="20.100000000000001" customHeight="1" x14ac:dyDescent="0.2">
      <c r="A28" s="80" t="s">
        <v>13</v>
      </c>
      <c r="B28" s="238">
        <f>'Master Sheet'!BA5</f>
        <v>1.912081363037612E-4</v>
      </c>
      <c r="C28" s="37">
        <f>'Master Sheet'!BA6</f>
        <v>5282202</v>
      </c>
      <c r="D28" s="37">
        <f>'Master Sheet'!BA7</f>
        <v>1010</v>
      </c>
      <c r="E28" s="238">
        <f t="shared" si="0"/>
        <v>5.2064342040617199E-5</v>
      </c>
      <c r="F28" s="39">
        <f>'Master Sheet'!BA9</f>
        <v>1427</v>
      </c>
      <c r="G28" s="37">
        <f>'Master Sheet'!BA10</f>
        <v>27408393.999999996</v>
      </c>
      <c r="H28" s="240">
        <f>'Master Sheet'!BA11</f>
        <v>1</v>
      </c>
      <c r="I28" s="240">
        <f>'Master Sheet'!BA12</f>
        <v>1</v>
      </c>
      <c r="J28" s="38">
        <f>'Master Sheet'!BA13</f>
        <v>6270</v>
      </c>
      <c r="K28" s="38">
        <f>'Master Sheet'!BA14</f>
        <v>6270</v>
      </c>
      <c r="L28" s="38">
        <f>'Master Sheet'!BA15</f>
        <v>6270</v>
      </c>
      <c r="M28" s="38">
        <f>'Master Sheet'!BA16</f>
        <v>2437</v>
      </c>
      <c r="N28" s="38">
        <f>'Master Sheet'!BA17</f>
        <v>3833</v>
      </c>
      <c r="O28" s="240">
        <f>'Master Sheet'!BA18</f>
        <v>1</v>
      </c>
      <c r="P28" s="238">
        <f>'Master Sheet'!BA22</f>
        <v>0.98360563929127875</v>
      </c>
      <c r="Q28" s="37">
        <f>'Master Sheet'!BA23</f>
        <v>29891132</v>
      </c>
      <c r="R28" s="37">
        <f>'Master Sheet'!BA24</f>
        <v>29401086</v>
      </c>
      <c r="S28" s="238">
        <f>'Master Sheet'!BA25</f>
        <v>0.99941937154759763</v>
      </c>
      <c r="T28" s="238">
        <f>'Master Sheet'!BA34</f>
        <v>1</v>
      </c>
      <c r="U28" s="38">
        <f>'Master Sheet'!$BA$31-'Master Sheet'!$BA$32</f>
        <v>41488</v>
      </c>
      <c r="V28" s="38">
        <f>'Master Sheet'!$BA$33</f>
        <v>41488</v>
      </c>
      <c r="W28" s="238">
        <f>'Master Sheet'!BA35</f>
        <v>1</v>
      </c>
    </row>
    <row r="29" spans="1:23" s="14" customFormat="1" ht="20.100000000000001" customHeight="1" x14ac:dyDescent="0.2">
      <c r="A29" s="80" t="s">
        <v>14</v>
      </c>
      <c r="B29" s="238">
        <f>'Master Sheet'!BE5</f>
        <v>2.9445280613099958E-4</v>
      </c>
      <c r="C29" s="37">
        <f>'Master Sheet'!BE6</f>
        <v>11784571</v>
      </c>
      <c r="D29" s="37">
        <f>'Master Sheet'!BE7</f>
        <v>3470</v>
      </c>
      <c r="E29" s="238">
        <f t="shared" si="0"/>
        <v>1.5844734053046874E-4</v>
      </c>
      <c r="F29" s="39">
        <f>'Master Sheet'!BE9</f>
        <v>1273</v>
      </c>
      <c r="G29" s="37">
        <f>'Master Sheet'!BE10</f>
        <v>8034215</v>
      </c>
      <c r="H29" s="240">
        <f>'Master Sheet'!BE11</f>
        <v>1</v>
      </c>
      <c r="I29" s="240">
        <f>'Master Sheet'!BE12</f>
        <v>1</v>
      </c>
      <c r="J29" s="38">
        <f>'Master Sheet'!BE13</f>
        <v>10009</v>
      </c>
      <c r="K29" s="38">
        <f>'Master Sheet'!BE14</f>
        <v>10009</v>
      </c>
      <c r="L29" s="38">
        <f>'Master Sheet'!BE15</f>
        <v>10009</v>
      </c>
      <c r="M29" s="38">
        <f>'Master Sheet'!BE16</f>
        <v>4743</v>
      </c>
      <c r="N29" s="38">
        <f>'Master Sheet'!BE17</f>
        <v>5266</v>
      </c>
      <c r="O29" s="240">
        <f>'Master Sheet'!BE18</f>
        <v>1</v>
      </c>
      <c r="P29" s="238">
        <f>'Master Sheet'!BE22</f>
        <v>0.96277522420467443</v>
      </c>
      <c r="Q29" s="37">
        <f>'Master Sheet'!BE23</f>
        <v>12088508</v>
      </c>
      <c r="R29" s="37">
        <f>'Master Sheet'!BE24</f>
        <v>11638516</v>
      </c>
      <c r="S29" s="238">
        <f>'Master Sheet'!BE25</f>
        <v>0.99975491367659908</v>
      </c>
      <c r="T29" s="238">
        <f>'Master Sheet'!BE34</f>
        <v>1</v>
      </c>
      <c r="U29" s="38">
        <f>'Master Sheet'!$BE$31-'Master Sheet'!$BE$32</f>
        <v>210016</v>
      </c>
      <c r="V29" s="38">
        <f>'Master Sheet'!$BE$33</f>
        <v>210016</v>
      </c>
      <c r="W29" s="238">
        <f>'Master Sheet'!BE35</f>
        <v>1</v>
      </c>
    </row>
    <row r="30" spans="1:23" s="14" customFormat="1" ht="20.100000000000001" customHeight="1" x14ac:dyDescent="0.2">
      <c r="A30" s="80" t="s">
        <v>15</v>
      </c>
      <c r="B30" s="238">
        <f>'Master Sheet'!BI5</f>
        <v>6.2612506848242931E-5</v>
      </c>
      <c r="C30" s="37">
        <f>'Master Sheet'!BI6</f>
        <v>63885</v>
      </c>
      <c r="D30" s="39">
        <f>'Master Sheet'!BI7</f>
        <v>4</v>
      </c>
      <c r="E30" s="238">
        <f t="shared" si="0"/>
        <v>3.44064408857338E-5</v>
      </c>
      <c r="F30" s="39">
        <f>'Master Sheet'!BI9</f>
        <v>43</v>
      </c>
      <c r="G30" s="37">
        <f>'Master Sheet'!BI10</f>
        <v>1249766.0000000002</v>
      </c>
      <c r="H30" s="240">
        <f>'Master Sheet'!BI11</f>
        <v>1</v>
      </c>
      <c r="I30" s="240">
        <f>'Master Sheet'!BI12</f>
        <v>1</v>
      </c>
      <c r="J30" s="38">
        <f>'Master Sheet'!BI13</f>
        <v>251</v>
      </c>
      <c r="K30" s="38">
        <f>'Master Sheet'!BI14</f>
        <v>251</v>
      </c>
      <c r="L30" s="38">
        <f>'Master Sheet'!BI15</f>
        <v>251</v>
      </c>
      <c r="M30" s="38">
        <f>'Master Sheet'!BI16</f>
        <v>47</v>
      </c>
      <c r="N30" s="38">
        <f>'Master Sheet'!BI17</f>
        <v>204</v>
      </c>
      <c r="O30" s="240">
        <f>'Master Sheet'!BI18</f>
        <v>1</v>
      </c>
      <c r="P30" s="238">
        <f>'Master Sheet'!BI22</f>
        <v>0.98376660875462907</v>
      </c>
      <c r="Q30" s="37">
        <f>'Master Sheet'!BI23</f>
        <v>406939</v>
      </c>
      <c r="R30" s="37">
        <f>'Master Sheet'!BI24</f>
        <v>400333</v>
      </c>
      <c r="S30" s="238">
        <f>'Master Sheet'!BI25</f>
        <v>0.99993035823722765</v>
      </c>
      <c r="T30" s="238">
        <f>'Master Sheet'!BI34</f>
        <v>1</v>
      </c>
      <c r="U30" s="38">
        <f>'Master Sheet'!$BI$31-'Master Sheet'!$BI$32</f>
        <v>94</v>
      </c>
      <c r="V30" s="38">
        <f>'Master Sheet'!$BI$33</f>
        <v>94</v>
      </c>
      <c r="W30" s="238">
        <f>'Master Sheet'!BI35</f>
        <v>1</v>
      </c>
    </row>
    <row r="31" spans="1:23" s="14" customFormat="1" ht="20.100000000000001" customHeight="1" x14ac:dyDescent="0.2">
      <c r="A31" s="80" t="s">
        <v>110</v>
      </c>
      <c r="B31" s="238">
        <f>'Master Sheet'!BM5</f>
        <v>1.7827674951202455E-4</v>
      </c>
      <c r="C31" s="37">
        <f>'Master Sheet'!BM6</f>
        <v>218761</v>
      </c>
      <c r="D31" s="37">
        <f>'Master Sheet'!BM7</f>
        <v>39</v>
      </c>
      <c r="E31" s="238">
        <f t="shared" si="0"/>
        <v>2.1949739616818824E-4</v>
      </c>
      <c r="F31" s="39">
        <f>'Master Sheet'!BM9</f>
        <v>437</v>
      </c>
      <c r="G31" s="37">
        <f>'Master Sheet'!BM10</f>
        <v>1990912</v>
      </c>
      <c r="H31" s="240">
        <f>'Master Sheet'!BM11</f>
        <v>1</v>
      </c>
      <c r="I31" s="240">
        <f>'Master Sheet'!BM12</f>
        <v>1</v>
      </c>
      <c r="J31" s="38">
        <f>'Master Sheet'!BM13</f>
        <v>565</v>
      </c>
      <c r="K31" s="38">
        <f>'Master Sheet'!BM14</f>
        <v>565</v>
      </c>
      <c r="L31" s="38">
        <f>'Master Sheet'!BM15</f>
        <v>565</v>
      </c>
      <c r="M31" s="38">
        <f>'Master Sheet'!BM16</f>
        <v>476</v>
      </c>
      <c r="N31" s="38">
        <f>'Master Sheet'!BM17</f>
        <v>89</v>
      </c>
      <c r="O31" s="240">
        <f>'Master Sheet'!BM18</f>
        <v>1</v>
      </c>
      <c r="P31" s="238">
        <f>'Master Sheet'!BM22</f>
        <v>0.97524792433599328</v>
      </c>
      <c r="Q31" s="37">
        <f>'Master Sheet'!BM23</f>
        <v>1263692</v>
      </c>
      <c r="R31" s="37">
        <f>'Master Sheet'!BM24</f>
        <v>1232413</v>
      </c>
      <c r="S31" s="238">
        <f>'Master Sheet'!BM25</f>
        <v>0.9998260972837244</v>
      </c>
      <c r="T31" s="238">
        <f>'Master Sheet'!BM34</f>
        <v>1</v>
      </c>
      <c r="U31" s="38">
        <f>'Master Sheet'!$BM$31-'Master Sheet'!$BM$32</f>
        <v>7040</v>
      </c>
      <c r="V31" s="38">
        <f>'Master Sheet'!$BM$33</f>
        <v>7040</v>
      </c>
      <c r="W31" s="238">
        <f>'Master Sheet'!BM35</f>
        <v>1</v>
      </c>
    </row>
    <row r="32" spans="1:23" s="14" customFormat="1" ht="20.100000000000001" customHeight="1" x14ac:dyDescent="0.2">
      <c r="A32" s="80" t="s">
        <v>17</v>
      </c>
      <c r="B32" s="238">
        <f>'Master Sheet'!BQ5</f>
        <v>2.006903748896203E-4</v>
      </c>
      <c r="C32" s="37">
        <f>'Master Sheet'!BQ6</f>
        <v>1345356</v>
      </c>
      <c r="D32" s="39">
        <f>'Master Sheet'!BQ7</f>
        <v>270</v>
      </c>
      <c r="E32" s="238">
        <f t="shared" si="0"/>
        <v>6.4617917029388984E-5</v>
      </c>
      <c r="F32" s="39">
        <f>'Master Sheet'!BQ9</f>
        <v>536</v>
      </c>
      <c r="G32" s="37">
        <f>'Master Sheet'!BQ10</f>
        <v>8294912.9999999991</v>
      </c>
      <c r="H32" s="241">
        <f>'Master Sheet'!BQ11</f>
        <v>1</v>
      </c>
      <c r="I32" s="240">
        <f>'Master Sheet'!BQ12</f>
        <v>1</v>
      </c>
      <c r="J32" s="38">
        <f>'Master Sheet'!BQ13</f>
        <v>4451</v>
      </c>
      <c r="K32" s="38">
        <f>'Master Sheet'!BQ14</f>
        <v>4451</v>
      </c>
      <c r="L32" s="38">
        <f>'Master Sheet'!BQ15</f>
        <v>4451</v>
      </c>
      <c r="M32" s="38">
        <f>'Master Sheet'!BQ16</f>
        <v>806</v>
      </c>
      <c r="N32" s="38">
        <f>'Master Sheet'!BQ17</f>
        <v>3645</v>
      </c>
      <c r="O32" s="240">
        <f>'Master Sheet'!BQ18</f>
        <v>1</v>
      </c>
      <c r="P32" s="238">
        <f>'Master Sheet'!BQ22</f>
        <v>0.97420267909143854</v>
      </c>
      <c r="Q32" s="37">
        <f>'Master Sheet'!BQ23</f>
        <v>1717000</v>
      </c>
      <c r="R32" s="37">
        <f>'Master Sheet'!BQ24</f>
        <v>1672706</v>
      </c>
      <c r="S32" s="238">
        <f>'Master Sheet'!BQ25</f>
        <v>0.99963576385755426</v>
      </c>
      <c r="T32" s="238">
        <f>'Master Sheet'!BQ34</f>
        <v>1</v>
      </c>
      <c r="U32" s="38">
        <f>'Master Sheet'!$BQ$31-'Master Sheet'!$BQ$32</f>
        <v>8193</v>
      </c>
      <c r="V32" s="38">
        <f>'Master Sheet'!$BQ$33</f>
        <v>8193</v>
      </c>
      <c r="W32" s="238">
        <f>'Master Sheet'!BQ35</f>
        <v>1</v>
      </c>
    </row>
    <row r="33" spans="1:23" s="14" customFormat="1" ht="20.100000000000001" customHeight="1" x14ac:dyDescent="0.2">
      <c r="A33" s="80" t="s">
        <v>18</v>
      </c>
      <c r="B33" s="238">
        <f>'Master Sheet'!BU5</f>
        <v>1.9474374461792189E-4</v>
      </c>
      <c r="C33" s="37">
        <f>'Master Sheet'!BU6</f>
        <v>985911</v>
      </c>
      <c r="D33" s="39">
        <f>'Master Sheet'!BU7</f>
        <v>192</v>
      </c>
      <c r="E33" s="238">
        <f t="shared" si="0"/>
        <v>1.5794560235464988E-4</v>
      </c>
      <c r="F33" s="39">
        <f>'Master Sheet'!BU9</f>
        <v>1767</v>
      </c>
      <c r="G33" s="37">
        <f>'Master Sheet'!BU10</f>
        <v>11187395.999999996</v>
      </c>
      <c r="H33" s="240">
        <f>'Master Sheet'!BU11</f>
        <v>1</v>
      </c>
      <c r="I33" s="240">
        <f>'Master Sheet'!BU12</f>
        <v>1</v>
      </c>
      <c r="J33" s="38">
        <f>'Master Sheet'!BU13</f>
        <v>6076</v>
      </c>
      <c r="K33" s="38">
        <f>'Master Sheet'!BU14</f>
        <v>6076</v>
      </c>
      <c r="L33" s="38">
        <f>'Master Sheet'!BU15</f>
        <v>6076</v>
      </c>
      <c r="M33" s="38">
        <f>'Master Sheet'!BU16</f>
        <v>1959</v>
      </c>
      <c r="N33" s="38">
        <f>'Master Sheet'!BU17</f>
        <v>4117</v>
      </c>
      <c r="O33" s="240">
        <f>'Master Sheet'!BU18</f>
        <v>1</v>
      </c>
      <c r="P33" s="238">
        <f>'Master Sheet'!BU22</f>
        <v>0.96497653709398934</v>
      </c>
      <c r="Q33" s="37">
        <f>'Master Sheet'!BU23</f>
        <v>11328520</v>
      </c>
      <c r="R33" s="37">
        <f>'Master Sheet'!BU24</f>
        <v>10931756</v>
      </c>
      <c r="S33" s="238">
        <f>'Master Sheet'!BU25</f>
        <v>0.99960334428590714</v>
      </c>
      <c r="T33" s="238">
        <f>'Master Sheet'!BU34</f>
        <v>1</v>
      </c>
      <c r="U33" s="38">
        <f>'Master Sheet'!$BU$31-'Master Sheet'!$BU$32</f>
        <v>2098</v>
      </c>
      <c r="V33" s="38">
        <f>'Master Sheet'!$BU$33</f>
        <v>2098</v>
      </c>
      <c r="W33" s="238">
        <f>'Master Sheet'!BU35</f>
        <v>1</v>
      </c>
    </row>
    <row r="34" spans="1:23" s="14" customFormat="1" ht="20.100000000000001" customHeight="1" x14ac:dyDescent="0.2">
      <c r="A34" s="80" t="s">
        <v>19</v>
      </c>
      <c r="B34" s="238">
        <f>'Master Sheet'!BY5</f>
        <v>3.6888614166493626E-4</v>
      </c>
      <c r="C34" s="37">
        <f>'Master Sheet'!BY6</f>
        <v>3318097</v>
      </c>
      <c r="D34" s="37">
        <f>'Master Sheet'!BY7</f>
        <v>1224</v>
      </c>
      <c r="E34" s="238">
        <f t="shared" si="0"/>
        <v>8.2839322209731536E-5</v>
      </c>
      <c r="F34" s="39">
        <f>'Master Sheet'!BY9</f>
        <v>1399</v>
      </c>
      <c r="G34" s="37">
        <f>'Master Sheet'!BY10</f>
        <v>16888114.999999996</v>
      </c>
      <c r="H34" s="240">
        <f>'Master Sheet'!BY11</f>
        <v>1</v>
      </c>
      <c r="I34" s="240">
        <f>'Master Sheet'!BY12</f>
        <v>1</v>
      </c>
      <c r="J34" s="38">
        <f>'Master Sheet'!BY13</f>
        <v>3859</v>
      </c>
      <c r="K34" s="38">
        <f>'Master Sheet'!BY14</f>
        <v>3859</v>
      </c>
      <c r="L34" s="38">
        <f>'Master Sheet'!BY15</f>
        <v>3859</v>
      </c>
      <c r="M34" s="38">
        <f>'Master Sheet'!BY16</f>
        <v>2623</v>
      </c>
      <c r="N34" s="38">
        <f>'Master Sheet'!BY17</f>
        <v>1236</v>
      </c>
      <c r="O34" s="240">
        <f>'Master Sheet'!BY18</f>
        <v>1</v>
      </c>
      <c r="P34" s="238">
        <f>'Master Sheet'!BY22</f>
        <v>0.96004540583987819</v>
      </c>
      <c r="Q34" s="37">
        <f>'Master Sheet'!BY23</f>
        <v>9430505</v>
      </c>
      <c r="R34" s="37">
        <f>'Master Sheet'!BY24</f>
        <v>9053713</v>
      </c>
      <c r="S34" s="238">
        <f>'Master Sheet'!BY25</f>
        <v>0.99991010234216837</v>
      </c>
      <c r="T34" s="238">
        <f>'Master Sheet'!BY34</f>
        <v>1</v>
      </c>
      <c r="U34" s="38">
        <f>'Master Sheet'!$BY$31-'Master Sheet'!$BY$32</f>
        <v>34871</v>
      </c>
      <c r="V34" s="38">
        <f>'Master Sheet'!$BY$33</f>
        <v>34871</v>
      </c>
      <c r="W34" s="238">
        <f>'Master Sheet'!BY35</f>
        <v>1</v>
      </c>
    </row>
    <row r="35" spans="1:23" s="14" customFormat="1" ht="20.100000000000001" customHeight="1" x14ac:dyDescent="0.2">
      <c r="A35" s="80" t="s">
        <v>111</v>
      </c>
      <c r="B35" s="238">
        <f>'Master Sheet'!CC5</f>
        <v>1.3336048687650963E-4</v>
      </c>
      <c r="C35" s="37">
        <f>'Master Sheet'!CC6</f>
        <v>2077077</v>
      </c>
      <c r="D35" s="39">
        <f>'Master Sheet'!CC7</f>
        <v>277</v>
      </c>
      <c r="E35" s="238">
        <f t="shared" si="0"/>
        <v>1.9976448632531726E-4</v>
      </c>
      <c r="F35" s="39">
        <f>'Master Sheet'!CC9</f>
        <v>2262</v>
      </c>
      <c r="G35" s="37">
        <f>'Master Sheet'!CC10</f>
        <v>11323334</v>
      </c>
      <c r="H35" s="240">
        <f>'Master Sheet'!CC11</f>
        <v>1</v>
      </c>
      <c r="I35" s="240">
        <f>'Master Sheet'!CC12</f>
        <v>1</v>
      </c>
      <c r="J35" s="38">
        <f>'Master Sheet'!CC13</f>
        <v>5316</v>
      </c>
      <c r="K35" s="38">
        <f>'Master Sheet'!CC14</f>
        <v>5316</v>
      </c>
      <c r="L35" s="38">
        <f>'Master Sheet'!CC15</f>
        <v>5316</v>
      </c>
      <c r="M35" s="38">
        <f>'Master Sheet'!CC16</f>
        <v>2539</v>
      </c>
      <c r="N35" s="38">
        <f>'Master Sheet'!CC17</f>
        <v>2777</v>
      </c>
      <c r="O35" s="240">
        <f>'Master Sheet'!CC18</f>
        <v>1</v>
      </c>
      <c r="P35" s="238">
        <f>'Master Sheet'!CC22</f>
        <v>0.99473629967857502</v>
      </c>
      <c r="Q35" s="37">
        <f>'Master Sheet'!CC23</f>
        <v>19114880</v>
      </c>
      <c r="R35" s="37">
        <f>'Master Sheet'!CC24</f>
        <v>19014265</v>
      </c>
      <c r="S35" s="238">
        <f>'Master Sheet'!CC25</f>
        <v>0.99966627770309369</v>
      </c>
      <c r="T35" s="238">
        <f>'Master Sheet'!CC34</f>
        <v>1</v>
      </c>
      <c r="U35" s="38">
        <f>'Master Sheet'!$CC$31-'Master Sheet'!$CC$32</f>
        <v>10077</v>
      </c>
      <c r="V35" s="38">
        <f>'Master Sheet'!$CC$33</f>
        <v>10077</v>
      </c>
      <c r="W35" s="238">
        <f>'Master Sheet'!CC35</f>
        <v>1</v>
      </c>
    </row>
    <row r="36" spans="1:23" s="14" customFormat="1" ht="20.100000000000001" customHeight="1" x14ac:dyDescent="0.2">
      <c r="A36" s="80" t="s">
        <v>21</v>
      </c>
      <c r="B36" s="238">
        <f>'Master Sheet'!CG5</f>
        <v>8.2820660230444084E-5</v>
      </c>
      <c r="C36" s="37">
        <f>'Master Sheet'!CG6</f>
        <v>2269965</v>
      </c>
      <c r="D36" s="39">
        <f>'Master Sheet'!CG7</f>
        <v>188</v>
      </c>
      <c r="E36" s="238">
        <f t="shared" si="0"/>
        <v>9.4865808540747179E-5</v>
      </c>
      <c r="F36" s="39">
        <f>'Master Sheet'!CG9</f>
        <v>1760</v>
      </c>
      <c r="G36" s="37">
        <f>'Master Sheet'!CG10</f>
        <v>18552522</v>
      </c>
      <c r="H36" s="240">
        <f>'Master Sheet'!CG11</f>
        <v>1</v>
      </c>
      <c r="I36" s="240">
        <f>'Master Sheet'!CG12</f>
        <v>1</v>
      </c>
      <c r="J36" s="38">
        <f>'Master Sheet'!CG13</f>
        <v>4093</v>
      </c>
      <c r="K36" s="38">
        <f>'Master Sheet'!CG14</f>
        <v>4093</v>
      </c>
      <c r="L36" s="38">
        <f>'Master Sheet'!CG15</f>
        <v>4093</v>
      </c>
      <c r="M36" s="38">
        <f>'Master Sheet'!CG16</f>
        <v>1948</v>
      </c>
      <c r="N36" s="38">
        <f>'Master Sheet'!CG17</f>
        <v>2145</v>
      </c>
      <c r="O36" s="240">
        <f>'Master Sheet'!CG18</f>
        <v>1</v>
      </c>
      <c r="P36" s="238">
        <f>'Master Sheet'!CG22</f>
        <v>0.98937597144678424</v>
      </c>
      <c r="Q36" s="37">
        <f>'Master Sheet'!CG23</f>
        <v>23925011</v>
      </c>
      <c r="R36" s="37">
        <f>'Master Sheet'!CG24</f>
        <v>23670831</v>
      </c>
      <c r="S36" s="238">
        <f>'Master Sheet'!CG25</f>
        <v>0.99950959238653236</v>
      </c>
      <c r="T36" s="238">
        <f>'Master Sheet'!CG34</f>
        <v>1</v>
      </c>
      <c r="U36" s="38">
        <f>'Master Sheet'!$CG$31-'Master Sheet'!$CG$32</f>
        <v>8242</v>
      </c>
      <c r="V36" s="38">
        <f>'Master Sheet'!$CG$33</f>
        <v>8242</v>
      </c>
      <c r="W36" s="238">
        <f>'Master Sheet'!CG35</f>
        <v>1</v>
      </c>
    </row>
    <row r="37" spans="1:23" s="14" customFormat="1" ht="20.100000000000001" customHeight="1" x14ac:dyDescent="0.2">
      <c r="A37" s="80" t="s">
        <v>22</v>
      </c>
      <c r="B37" s="238">
        <f>'Master Sheet'!CK5</f>
        <v>3.9052483243896873E-4</v>
      </c>
      <c r="C37" s="37">
        <f>'Master Sheet'!CK6</f>
        <v>425069</v>
      </c>
      <c r="D37" s="39">
        <f>'Master Sheet'!CK7</f>
        <v>166</v>
      </c>
      <c r="E37" s="238">
        <f t="shared" si="0"/>
        <v>9.2752285147025223E-5</v>
      </c>
      <c r="F37" s="39">
        <f>'Master Sheet'!CK9</f>
        <v>1519</v>
      </c>
      <c r="G37" s="37">
        <f>'Master Sheet'!CK10</f>
        <v>16376954.999999994</v>
      </c>
      <c r="H37" s="240">
        <f>'Master Sheet'!CK11</f>
        <v>1</v>
      </c>
      <c r="I37" s="240">
        <f>'Master Sheet'!CK12</f>
        <v>1</v>
      </c>
      <c r="J37" s="38">
        <f>'Master Sheet'!CK13</f>
        <v>2366</v>
      </c>
      <c r="K37" s="38">
        <f>'Master Sheet'!CK14</f>
        <v>2366</v>
      </c>
      <c r="L37" s="38">
        <f>'Master Sheet'!CK15</f>
        <v>2366</v>
      </c>
      <c r="M37" s="38">
        <f>'Master Sheet'!CK16</f>
        <v>1685</v>
      </c>
      <c r="N37" s="38">
        <f>'Master Sheet'!CK17</f>
        <v>681</v>
      </c>
      <c r="O37" s="240">
        <f>'Master Sheet'!CK18</f>
        <v>1</v>
      </c>
      <c r="P37" s="238">
        <f>'Master Sheet'!CK22</f>
        <v>0.99417106692209456</v>
      </c>
      <c r="Q37" s="37">
        <f>'Master Sheet'!CK23</f>
        <v>14498022</v>
      </c>
      <c r="R37" s="37">
        <f>'Master Sheet'!CK24</f>
        <v>14413514</v>
      </c>
      <c r="S37" s="238">
        <f>'Master Sheet'!CK25</f>
        <v>0.99981213213782649</v>
      </c>
      <c r="T37" s="238">
        <f>'Master Sheet'!CK34</f>
        <v>1</v>
      </c>
      <c r="U37" s="38">
        <f>'Master Sheet'!$CK$31-'Master Sheet'!$CK$32</f>
        <v>2151</v>
      </c>
      <c r="V37" s="38">
        <f>'Master Sheet'!$CK$33</f>
        <v>2151</v>
      </c>
      <c r="W37" s="238">
        <f>'Master Sheet'!CK35</f>
        <v>1</v>
      </c>
    </row>
    <row r="38" spans="1:23" s="14" customFormat="1" x14ac:dyDescent="0.2">
      <c r="B38" s="40"/>
      <c r="T38" s="40"/>
    </row>
    <row r="39" spans="1:23" s="3" customFormat="1" ht="12.75" customHeight="1" x14ac:dyDescent="0.2">
      <c r="A39" s="247" t="s">
        <v>112</v>
      </c>
      <c r="B39" s="247"/>
      <c r="C39" s="247"/>
      <c r="D39" s="247"/>
      <c r="E39" s="247"/>
      <c r="F39" s="247"/>
      <c r="G39" s="247"/>
      <c r="H39" s="247"/>
      <c r="I39" s="247"/>
      <c r="J39" s="247"/>
      <c r="K39" s="247"/>
      <c r="L39" s="247"/>
      <c r="M39" s="41"/>
      <c r="N39" s="41"/>
      <c r="O39" s="41"/>
      <c r="P39" s="41"/>
      <c r="Q39" s="41"/>
      <c r="R39" s="41"/>
      <c r="S39" s="41"/>
      <c r="T39" s="41"/>
      <c r="U39" s="41"/>
      <c r="V39" s="41"/>
      <c r="W39" s="41"/>
    </row>
    <row r="40" spans="1:23" s="3" customFormat="1" ht="16.5" customHeight="1" x14ac:dyDescent="0.2">
      <c r="A40" s="248" t="s">
        <v>113</v>
      </c>
      <c r="B40" s="248"/>
      <c r="C40" s="248"/>
      <c r="D40" s="248"/>
      <c r="E40" s="248"/>
      <c r="F40" s="248"/>
      <c r="G40" s="248"/>
      <c r="H40" s="248"/>
      <c r="I40" s="248"/>
      <c r="J40" s="248"/>
      <c r="K40" s="248"/>
      <c r="L40" s="248"/>
    </row>
    <row r="41" spans="1:23" s="3" customFormat="1" x14ac:dyDescent="0.2">
      <c r="A41" s="42" t="s">
        <v>114</v>
      </c>
      <c r="B41" s="43"/>
    </row>
    <row r="42" spans="1:23" s="3" customFormat="1" x14ac:dyDescent="0.2">
      <c r="A42" s="42" t="s">
        <v>115</v>
      </c>
      <c r="B42" s="43"/>
    </row>
    <row r="43" spans="1:23" s="3" customFormat="1" x14ac:dyDescent="0.2">
      <c r="A43" s="42" t="s">
        <v>116</v>
      </c>
      <c r="B43" s="43"/>
    </row>
    <row r="44" spans="1:23" s="14" customFormat="1" x14ac:dyDescent="0.2">
      <c r="B44" s="40"/>
    </row>
    <row r="45" spans="1:23" s="14" customFormat="1" x14ac:dyDescent="0.2">
      <c r="B45" s="40"/>
    </row>
    <row r="46" spans="1:23" s="14" customFormat="1" x14ac:dyDescent="0.2">
      <c r="B46" s="40"/>
    </row>
    <row r="47" spans="1:23" s="14" customFormat="1" x14ac:dyDescent="0.2">
      <c r="A47" s="44"/>
      <c r="B47" s="40"/>
    </row>
    <row r="48" spans="1:23" s="14" customFormat="1" x14ac:dyDescent="0.2">
      <c r="A48" s="45"/>
      <c r="B48" s="40"/>
    </row>
    <row r="49" spans="1:2" s="14" customFormat="1" x14ac:dyDescent="0.2">
      <c r="A49" s="46"/>
      <c r="B49" s="40"/>
    </row>
    <row r="50" spans="1:2" s="14" customFormat="1" x14ac:dyDescent="0.2">
      <c r="A50" s="46"/>
      <c r="B50" s="40"/>
    </row>
    <row r="51" spans="1:2" s="14" customFormat="1" x14ac:dyDescent="0.2">
      <c r="B51" s="40"/>
    </row>
    <row r="52" spans="1:2" s="14" customFormat="1" x14ac:dyDescent="0.2">
      <c r="A52" s="47"/>
      <c r="B52" s="40"/>
    </row>
    <row r="53" spans="1:2" s="14" customFormat="1" x14ac:dyDescent="0.2">
      <c r="B53" s="40"/>
    </row>
    <row r="54" spans="1:2" s="14" customFormat="1" x14ac:dyDescent="0.2">
      <c r="B54" s="40"/>
    </row>
    <row r="55" spans="1:2" s="14" customFormat="1" x14ac:dyDescent="0.2">
      <c r="A55" s="47"/>
      <c r="B55" s="40"/>
    </row>
    <row r="56" spans="1:2" s="14" customFormat="1" x14ac:dyDescent="0.2">
      <c r="B56" s="40"/>
    </row>
    <row r="57" spans="1:2" s="14" customFormat="1" x14ac:dyDescent="0.2">
      <c r="B57" s="40"/>
    </row>
    <row r="58" spans="1:2" s="14" customFormat="1" x14ac:dyDescent="0.2">
      <c r="A58" s="46"/>
      <c r="B58" s="40"/>
    </row>
    <row r="59" spans="1:2" s="14" customFormat="1" x14ac:dyDescent="0.2">
      <c r="A59" s="46"/>
      <c r="B59" s="40"/>
    </row>
    <row r="60" spans="1:2" s="14" customFormat="1" x14ac:dyDescent="0.2">
      <c r="B60" s="40"/>
    </row>
    <row r="61" spans="1:2" s="14" customFormat="1" x14ac:dyDescent="0.2">
      <c r="A61" s="45"/>
      <c r="B61" s="40"/>
    </row>
    <row r="62" spans="1:2" s="14" customFormat="1" x14ac:dyDescent="0.2">
      <c r="A62" s="48"/>
      <c r="B62" s="40"/>
    </row>
    <row r="63" spans="1:2" s="14" customFormat="1" x14ac:dyDescent="0.2">
      <c r="B63" s="40"/>
    </row>
    <row r="64" spans="1:2" s="14" customFormat="1" x14ac:dyDescent="0.2">
      <c r="B64" s="40"/>
    </row>
    <row r="65" spans="1:2" s="14" customFormat="1" x14ac:dyDescent="0.2">
      <c r="A65" s="45"/>
      <c r="B65" s="40"/>
    </row>
    <row r="66" spans="1:2" s="14" customFormat="1" x14ac:dyDescent="0.2">
      <c r="B66" s="40"/>
    </row>
    <row r="67" spans="1:2" s="14" customFormat="1" x14ac:dyDescent="0.2">
      <c r="B67" s="40"/>
    </row>
    <row r="68" spans="1:2" s="14" customFormat="1" x14ac:dyDescent="0.2">
      <c r="B68" s="40"/>
    </row>
    <row r="69" spans="1:2" s="14" customFormat="1" x14ac:dyDescent="0.2">
      <c r="B69" s="40"/>
    </row>
    <row r="70" spans="1:2" s="14" customFormat="1" x14ac:dyDescent="0.2">
      <c r="A70" s="45"/>
      <c r="B70" s="40"/>
    </row>
    <row r="71" spans="1:2" s="14" customFormat="1" x14ac:dyDescent="0.2">
      <c r="B71" s="40"/>
    </row>
    <row r="72" spans="1:2" s="14" customFormat="1" x14ac:dyDescent="0.2">
      <c r="B72" s="40"/>
    </row>
    <row r="73" spans="1:2" s="14" customFormat="1" x14ac:dyDescent="0.2">
      <c r="B73" s="40"/>
    </row>
    <row r="74" spans="1:2" s="14" customFormat="1" x14ac:dyDescent="0.2">
      <c r="A74" s="45"/>
      <c r="B74" s="40"/>
    </row>
    <row r="75" spans="1:2" s="14" customFormat="1" x14ac:dyDescent="0.2">
      <c r="B75" s="40"/>
    </row>
    <row r="76" spans="1:2" s="14" customFormat="1" x14ac:dyDescent="0.2">
      <c r="B76" s="40"/>
    </row>
    <row r="77" spans="1:2" s="14" customFormat="1" x14ac:dyDescent="0.2">
      <c r="A77" s="45"/>
      <c r="B77" s="40"/>
    </row>
    <row r="78" spans="1:2" s="14" customFormat="1" x14ac:dyDescent="0.2">
      <c r="B78" s="40"/>
    </row>
  </sheetData>
  <mergeCells count="14">
    <mergeCell ref="A40:L40"/>
    <mergeCell ref="A9:W9"/>
    <mergeCell ref="B10:O10"/>
    <mergeCell ref="P10:S10"/>
    <mergeCell ref="T10:W10"/>
    <mergeCell ref="B13:W13"/>
    <mergeCell ref="A15:W15"/>
    <mergeCell ref="H12:I12"/>
    <mergeCell ref="H11:I11"/>
    <mergeCell ref="L8:O8"/>
    <mergeCell ref="A1:W1"/>
    <mergeCell ref="A3:W3"/>
    <mergeCell ref="A7:W7"/>
    <mergeCell ref="A39:L39"/>
  </mergeCells>
  <conditionalFormatting sqref="W16:W37">
    <cfRule type="cellIs" dxfId="42" priority="13" stopIfTrue="1" operator="lessThan">
      <formula>1</formula>
    </cfRule>
  </conditionalFormatting>
  <conditionalFormatting sqref="P16:P37">
    <cfRule type="cellIs" dxfId="41" priority="12" stopIfTrue="1" operator="lessThan">
      <formula>0.95</formula>
    </cfRule>
  </conditionalFormatting>
  <conditionalFormatting sqref="S16:S37">
    <cfRule type="cellIs" dxfId="40" priority="11" stopIfTrue="1" operator="lessThan">
      <formula>0.95</formula>
    </cfRule>
  </conditionalFormatting>
  <conditionalFormatting sqref="I17:I36">
    <cfRule type="cellIs" dxfId="39" priority="10" stopIfTrue="1" operator="lessThan">
      <formula>1</formula>
    </cfRule>
  </conditionalFormatting>
  <conditionalFormatting sqref="O16:O37">
    <cfRule type="cellIs" dxfId="38" priority="9" operator="lessThan">
      <formula>100%</formula>
    </cfRule>
  </conditionalFormatting>
  <conditionalFormatting sqref="T16:T37">
    <cfRule type="cellIs" dxfId="37" priority="8" operator="lessThan">
      <formula>1</formula>
    </cfRule>
  </conditionalFormatting>
  <conditionalFormatting sqref="B16:B20 B22:B37">
    <cfRule type="cellIs" dxfId="36" priority="6" operator="greaterThan">
      <formula>0.1%</formula>
    </cfRule>
  </conditionalFormatting>
  <conditionalFormatting sqref="H16:H37">
    <cfRule type="cellIs" dxfId="35" priority="5" operator="lessThan">
      <formula>0.98</formula>
    </cfRule>
  </conditionalFormatting>
  <conditionalFormatting sqref="I37">
    <cfRule type="cellIs" dxfId="34" priority="4" operator="lessThan">
      <formula>0.98</formula>
    </cfRule>
  </conditionalFormatting>
  <conditionalFormatting sqref="E17:E34 E36:E37">
    <cfRule type="cellIs" dxfId="33" priority="2" operator="greaterThan">
      <formula>0.1%</formula>
    </cfRule>
  </conditionalFormatting>
  <conditionalFormatting sqref="E16:E37">
    <cfRule type="cellIs" dxfId="32" priority="1" operator="greaterThan">
      <formula>0.1%</formula>
    </cfRule>
  </conditionalFormatting>
  <printOptions verticalCentered="1"/>
  <pageMargins left="0.44" right="0.43" top="0.55000000000000004" bottom="0.44" header="0.47" footer="0.18"/>
  <pageSetup paperSize="5" scale="43" orientation="landscape" horizontalDpi="4294967295" r:id="rId1"/>
  <headerFooter differentOddEven="1" differentFirst="1" alignWithMargins="0">
    <oddFooter>&amp;CPage &amp;P of &amp;N Internal Internal Internal Internal Internal Internal Internal Restricted&amp;L&amp;"vodafone rg,Regular"&amp;8&amp;K666666C2 – Vodafone Idea Internal</oddFooter>
    <evenFooter>&amp;CPage &amp;P of &amp;N Internal Internal Internal Internal Internal Internal Internal Restricted&amp;L&amp;"vodafone rg,Regular"&amp;8&amp;K666666C2 – Vodafone Idea Internal</evenFooter>
    <firstFooter>&amp;L&amp;"vodafone rg,Regular"&amp;8&amp;K666666C2 – Vodafone Idea Internal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54"/>
  <sheetViews>
    <sheetView zoomScale="90" zoomScaleNormal="90" workbookViewId="0">
      <pane xSplit="4" ySplit="3" topLeftCell="E4" activePane="bottomRight" state="frozen"/>
      <selection pane="topRight" activeCell="E1" sqref="E1"/>
      <selection pane="bottomLeft" activeCell="A4" sqref="A4"/>
      <selection pane="bottomRight"/>
    </sheetView>
  </sheetViews>
  <sheetFormatPr defaultRowHeight="12.75" x14ac:dyDescent="0.2"/>
  <cols>
    <col min="1" max="1" width="6.5703125" style="95" customWidth="1"/>
    <col min="2" max="2" width="35.85546875" style="95" customWidth="1"/>
    <col min="3" max="3" width="21.7109375" style="95" customWidth="1"/>
    <col min="4" max="4" width="24.28515625" style="95" customWidth="1"/>
    <col min="5" max="5" width="12.5703125" style="128" bestFit="1" customWidth="1"/>
    <col min="6" max="6" width="13.140625" style="127" bestFit="1" customWidth="1"/>
    <col min="7" max="7" width="13.5703125" style="95" bestFit="1" customWidth="1"/>
    <col min="8" max="8" width="12.7109375" style="95" bestFit="1" customWidth="1"/>
    <col min="9" max="9" width="12.7109375" style="107" bestFit="1" customWidth="1"/>
    <col min="10" max="10" width="12.5703125" style="95" bestFit="1" customWidth="1"/>
    <col min="11" max="11" width="12.7109375" style="95" bestFit="1" customWidth="1"/>
    <col min="12" max="12" width="12.140625" style="95" bestFit="1" customWidth="1"/>
    <col min="13" max="13" width="13.28515625" style="107" bestFit="1" customWidth="1"/>
    <col min="14" max="14" width="12.5703125" style="95" bestFit="1" customWidth="1"/>
    <col min="15" max="15" width="13.28515625" style="95" bestFit="1" customWidth="1"/>
    <col min="16" max="16" width="13" style="95" bestFit="1" customWidth="1"/>
    <col min="17" max="17" width="12.7109375" style="107" bestFit="1" customWidth="1"/>
    <col min="18" max="18" width="12.42578125" style="95" bestFit="1" customWidth="1"/>
    <col min="19" max="19" width="12.85546875" style="95" bestFit="1" customWidth="1"/>
    <col min="20" max="20" width="12.7109375" style="95" bestFit="1" customWidth="1"/>
    <col min="21" max="21" width="13.7109375" style="107" bestFit="1" customWidth="1"/>
    <col min="22" max="22" width="12.5703125" style="95" bestFit="1" customWidth="1"/>
    <col min="23" max="23" width="12.28515625" style="95" bestFit="1" customWidth="1"/>
    <col min="24" max="24" width="13.7109375" style="95" bestFit="1" customWidth="1"/>
    <col min="25" max="25" width="10.42578125" style="107" customWidth="1"/>
    <col min="26" max="26" width="12.85546875" style="95" bestFit="1" customWidth="1"/>
    <col min="27" max="27" width="11.7109375" style="95" bestFit="1" customWidth="1"/>
    <col min="28" max="28" width="11.5703125" style="95" bestFit="1" customWidth="1"/>
    <col min="29" max="29" width="10.85546875" style="107" bestFit="1" customWidth="1"/>
    <col min="30" max="30" width="10.140625" style="95" bestFit="1" customWidth="1"/>
    <col min="31" max="31" width="10.5703125" style="95" bestFit="1" customWidth="1"/>
    <col min="32" max="32" width="10.85546875" style="95" bestFit="1" customWidth="1"/>
    <col min="33" max="33" width="10.7109375" style="107" bestFit="1" customWidth="1"/>
    <col min="34" max="34" width="9.7109375" style="95" bestFit="1" customWidth="1"/>
    <col min="35" max="35" width="10.7109375" style="95" bestFit="1" customWidth="1"/>
    <col min="36" max="36" width="10.140625" style="95" bestFit="1" customWidth="1"/>
    <col min="37" max="37" width="12.7109375" style="107" bestFit="1" customWidth="1"/>
    <col min="38" max="38" width="12.28515625" style="95" bestFit="1" customWidth="1"/>
    <col min="39" max="39" width="12.140625" style="95" bestFit="1" customWidth="1"/>
    <col min="40" max="40" width="12.5703125" style="95" customWidth="1"/>
    <col min="41" max="41" width="12.85546875" style="107" bestFit="1" customWidth="1"/>
    <col min="42" max="42" width="13.140625" style="95" bestFit="1" customWidth="1"/>
    <col min="43" max="43" width="13.28515625" style="95" bestFit="1" customWidth="1"/>
    <col min="44" max="44" width="12.85546875" style="95" bestFit="1" customWidth="1"/>
    <col min="45" max="45" width="12.42578125" style="107" bestFit="1" customWidth="1"/>
    <col min="46" max="46" width="12.7109375" style="95" bestFit="1" customWidth="1"/>
    <col min="47" max="47" width="12.42578125" style="95" bestFit="1" customWidth="1"/>
    <col min="48" max="48" width="12.28515625" style="95" bestFit="1" customWidth="1"/>
    <col min="49" max="49" width="13.7109375" style="107" bestFit="1" customWidth="1"/>
    <col min="50" max="50" width="12" style="95" bestFit="1" customWidth="1"/>
    <col min="51" max="51" width="13.7109375" style="95" bestFit="1" customWidth="1"/>
    <col min="52" max="52" width="13.140625" style="95" bestFit="1" customWidth="1"/>
    <col min="53" max="53" width="14" style="107" bestFit="1" customWidth="1"/>
    <col min="54" max="54" width="12.7109375" style="95" bestFit="1" customWidth="1"/>
    <col min="55" max="55" width="13" style="95" bestFit="1" customWidth="1"/>
    <col min="56" max="56" width="14" style="95" bestFit="1" customWidth="1"/>
    <col min="57" max="57" width="12.5703125" style="107" bestFit="1" customWidth="1"/>
    <col min="58" max="58" width="12.42578125" style="95" bestFit="1" customWidth="1"/>
    <col min="59" max="59" width="12.5703125" style="95" bestFit="1" customWidth="1"/>
    <col min="60" max="60" width="12" style="95" bestFit="1" customWidth="1"/>
    <col min="61" max="61" width="12" style="107" bestFit="1" customWidth="1"/>
    <col min="62" max="62" width="12" style="95" bestFit="1" customWidth="1"/>
    <col min="63" max="63" width="11.140625" style="95" bestFit="1" customWidth="1"/>
    <col min="64" max="64" width="11.85546875" style="95" bestFit="1" customWidth="1"/>
    <col min="65" max="65" width="12" style="107" bestFit="1" customWidth="1"/>
    <col min="66" max="66" width="12.7109375" style="95" bestFit="1" customWidth="1"/>
    <col min="67" max="67" width="11.140625" style="95" bestFit="1" customWidth="1"/>
    <col min="68" max="68" width="9.5703125" style="95" bestFit="1" customWidth="1"/>
    <col min="69" max="69" width="12.140625" style="107" bestFit="1" customWidth="1"/>
    <col min="70" max="70" width="12.28515625" style="95" bestFit="1" customWidth="1"/>
    <col min="71" max="72" width="12" style="95" bestFit="1" customWidth="1"/>
    <col min="73" max="73" width="12.7109375" style="107" bestFit="1" customWidth="1"/>
    <col min="74" max="75" width="12.7109375" style="95" bestFit="1" customWidth="1"/>
    <col min="76" max="76" width="12" style="95" bestFit="1" customWidth="1"/>
    <col min="77" max="77" width="13.5703125" style="107" bestFit="1" customWidth="1"/>
    <col min="78" max="78" width="12.85546875" style="115" bestFit="1" customWidth="1"/>
    <col min="79" max="79" width="13.5703125" style="115" bestFit="1" customWidth="1"/>
    <col min="80" max="80" width="12.140625" style="115" bestFit="1" customWidth="1"/>
    <col min="81" max="81" width="12.85546875" style="107" bestFit="1" customWidth="1"/>
    <col min="82" max="82" width="12.5703125" style="95" bestFit="1" customWidth="1"/>
    <col min="83" max="83" width="12.85546875" style="95" bestFit="1" customWidth="1"/>
    <col min="84" max="84" width="12.7109375" style="95" bestFit="1" customWidth="1"/>
    <col min="85" max="85" width="12.85546875" style="107" bestFit="1" customWidth="1"/>
    <col min="86" max="86" width="13.140625" style="95" bestFit="1" customWidth="1"/>
    <col min="87" max="87" width="12.7109375" style="95" bestFit="1" customWidth="1"/>
    <col min="88" max="88" width="12.85546875" style="95" bestFit="1" customWidth="1"/>
    <col min="89" max="89" width="13.28515625" style="107" bestFit="1" customWidth="1"/>
    <col min="90" max="90" width="12.28515625" style="95" bestFit="1" customWidth="1"/>
    <col min="91" max="91" width="13.28515625" style="95" bestFit="1" customWidth="1"/>
    <col min="92" max="92" width="13.140625" style="95" bestFit="1" customWidth="1"/>
    <col min="93" max="93" width="9.140625" style="95" customWidth="1"/>
    <col min="94" max="95" width="10" style="95" bestFit="1" customWidth="1"/>
    <col min="96" max="16384" width="9.140625" style="95"/>
  </cols>
  <sheetData>
    <row r="1" spans="1:95" s="89" customFormat="1" ht="13.5" thickBot="1" x14ac:dyDescent="0.25">
      <c r="A1" s="81" t="s">
        <v>0</v>
      </c>
      <c r="B1" s="82"/>
      <c r="C1" s="82"/>
      <c r="D1" s="82"/>
      <c r="E1" s="126" t="str">
        <f>E4&amp;E3</f>
        <v>APTotal</v>
      </c>
      <c r="F1" s="126" t="str">
        <f t="shared" ref="F1:BQ1" si="0">F4&amp;F3</f>
        <v>APJul</v>
      </c>
      <c r="G1" s="83" t="str">
        <f t="shared" si="0"/>
        <v>APAug</v>
      </c>
      <c r="H1" s="83" t="str">
        <f t="shared" si="0"/>
        <v>APSep</v>
      </c>
      <c r="I1" s="83" t="str">
        <f t="shared" si="0"/>
        <v>Assam Total</v>
      </c>
      <c r="J1" s="83"/>
      <c r="K1" s="83"/>
      <c r="L1" s="84"/>
      <c r="M1" s="83" t="str">
        <f t="shared" si="0"/>
        <v>BRTotal</v>
      </c>
      <c r="N1" s="83" t="s">
        <v>124</v>
      </c>
      <c r="O1" s="83" t="str">
        <f t="shared" si="0"/>
        <v>BRAug</v>
      </c>
      <c r="P1" s="83" t="str">
        <f t="shared" si="0"/>
        <v>BRSep</v>
      </c>
      <c r="Q1" s="83" t="str">
        <f t="shared" si="0"/>
        <v>DLTotal</v>
      </c>
      <c r="R1" s="83" t="s">
        <v>125</v>
      </c>
      <c r="S1" s="83" t="str">
        <f t="shared" si="0"/>
        <v>DLAug</v>
      </c>
      <c r="T1" s="83" t="str">
        <f t="shared" si="0"/>
        <v>DLSep</v>
      </c>
      <c r="U1" s="83" t="str">
        <f t="shared" si="0"/>
        <v>GJTotal</v>
      </c>
      <c r="V1" s="85" t="str">
        <f t="shared" si="0"/>
        <v>GJJul</v>
      </c>
      <c r="W1" s="85" t="str">
        <f t="shared" si="0"/>
        <v>GJAug</v>
      </c>
      <c r="X1" s="83" t="str">
        <f t="shared" si="0"/>
        <v>GJSep</v>
      </c>
      <c r="Y1" s="83" t="str">
        <f t="shared" si="0"/>
        <v>HRTotal</v>
      </c>
      <c r="Z1" s="83" t="s">
        <v>126</v>
      </c>
      <c r="AA1" s="83" t="str">
        <f t="shared" si="0"/>
        <v>HRAug</v>
      </c>
      <c r="AB1" s="83" t="str">
        <f t="shared" si="0"/>
        <v>HRSep</v>
      </c>
      <c r="AC1" s="83" t="str">
        <f t="shared" si="0"/>
        <v>HPTotal</v>
      </c>
      <c r="AD1" s="83" t="s">
        <v>127</v>
      </c>
      <c r="AE1" s="83" t="str">
        <f t="shared" si="0"/>
        <v>HPAug</v>
      </c>
      <c r="AF1" s="83"/>
      <c r="AG1" s="83" t="str">
        <f t="shared" si="0"/>
        <v>J&amp;KTotal</v>
      </c>
      <c r="AH1" s="83" t="s">
        <v>128</v>
      </c>
      <c r="AI1" s="83" t="str">
        <f t="shared" si="0"/>
        <v>J&amp;KAug</v>
      </c>
      <c r="AJ1" s="83" t="str">
        <f t="shared" si="0"/>
        <v>J&amp;KSep</v>
      </c>
      <c r="AK1" s="83" t="str">
        <f t="shared" si="0"/>
        <v>KARTotal</v>
      </c>
      <c r="AL1" s="83" t="s">
        <v>129</v>
      </c>
      <c r="AM1" s="83" t="str">
        <f t="shared" si="0"/>
        <v>KARAug</v>
      </c>
      <c r="AN1" s="83" t="str">
        <f t="shared" si="0"/>
        <v>KARSep</v>
      </c>
      <c r="AO1" s="83" t="str">
        <f t="shared" si="0"/>
        <v>KeralaTotal</v>
      </c>
      <c r="AP1" s="83" t="s">
        <v>130</v>
      </c>
      <c r="AQ1" s="83" t="str">
        <f t="shared" si="0"/>
        <v>KeralaAug</v>
      </c>
      <c r="AR1" s="83" t="str">
        <f t="shared" si="0"/>
        <v>KeralaSep</v>
      </c>
      <c r="AS1" s="83" t="str">
        <f t="shared" si="0"/>
        <v>KolkattaTotal</v>
      </c>
      <c r="AT1" s="83" t="s">
        <v>131</v>
      </c>
      <c r="AU1" s="83" t="str">
        <f t="shared" si="0"/>
        <v>KolkattaAug</v>
      </c>
      <c r="AV1" s="83" t="str">
        <f t="shared" si="0"/>
        <v>KolkattaSep</v>
      </c>
      <c r="AW1" s="83" t="str">
        <f t="shared" si="0"/>
        <v>MPTotal</v>
      </c>
      <c r="AX1" s="83" t="s">
        <v>132</v>
      </c>
      <c r="AY1" s="83" t="str">
        <f t="shared" si="0"/>
        <v>MPAug</v>
      </c>
      <c r="AZ1" s="83" t="str">
        <f t="shared" si="0"/>
        <v>MPSep</v>
      </c>
      <c r="BA1" s="83" t="str">
        <f t="shared" si="0"/>
        <v>MHTotal</v>
      </c>
      <c r="BB1" s="83" t="s">
        <v>133</v>
      </c>
      <c r="BC1" s="83" t="str">
        <f t="shared" si="0"/>
        <v>MHAug</v>
      </c>
      <c r="BD1" s="83" t="str">
        <f t="shared" si="0"/>
        <v>MHSep</v>
      </c>
      <c r="BE1" s="83" t="str">
        <f t="shared" si="0"/>
        <v>MumTotal</v>
      </c>
      <c r="BF1" s="83" t="s">
        <v>134</v>
      </c>
      <c r="BG1" s="83" t="str">
        <f t="shared" si="0"/>
        <v>MumAug</v>
      </c>
      <c r="BH1" s="83" t="str">
        <f t="shared" si="0"/>
        <v>MumSep</v>
      </c>
      <c r="BI1" s="83" t="str">
        <f t="shared" si="0"/>
        <v>NESATotal</v>
      </c>
      <c r="BJ1" s="83" t="s">
        <v>135</v>
      </c>
      <c r="BK1" s="83" t="str">
        <f t="shared" si="0"/>
        <v>NESAAug</v>
      </c>
      <c r="BL1" s="83" t="str">
        <f t="shared" si="0"/>
        <v>NESASep</v>
      </c>
      <c r="BM1" s="86" t="str">
        <f t="shared" si="0"/>
        <v>OrissaTotal</v>
      </c>
      <c r="BN1" s="87" t="s">
        <v>136</v>
      </c>
      <c r="BO1" s="87" t="str">
        <f t="shared" si="0"/>
        <v>OrissaAug</v>
      </c>
      <c r="BP1" s="88" t="str">
        <f t="shared" si="0"/>
        <v>OrissaSep</v>
      </c>
      <c r="BQ1" s="83" t="str">
        <f t="shared" si="0"/>
        <v>PBTotal</v>
      </c>
      <c r="BR1" s="83" t="s">
        <v>137</v>
      </c>
      <c r="BS1" s="83" t="str">
        <f t="shared" ref="BS1:CN1" si="1">BS4&amp;BS3</f>
        <v>PBAug</v>
      </c>
      <c r="BT1" s="83" t="str">
        <f t="shared" si="1"/>
        <v>PBSep</v>
      </c>
      <c r="BU1" s="83" t="str">
        <f t="shared" si="1"/>
        <v>RJTotal</v>
      </c>
      <c r="BV1" s="83" t="s">
        <v>138</v>
      </c>
      <c r="BW1" s="83" t="str">
        <f t="shared" si="1"/>
        <v>RJAug</v>
      </c>
      <c r="BX1" s="83" t="str">
        <f t="shared" si="1"/>
        <v>RJSep</v>
      </c>
      <c r="BY1" s="83" t="str">
        <f t="shared" si="1"/>
        <v>TNTotal</v>
      </c>
      <c r="BZ1" s="83" t="s">
        <v>139</v>
      </c>
      <c r="CA1" s="83" t="str">
        <f t="shared" si="1"/>
        <v>TNAug</v>
      </c>
      <c r="CB1" s="83" t="str">
        <f t="shared" si="1"/>
        <v>TNSep</v>
      </c>
      <c r="CC1" s="83" t="str">
        <f t="shared" si="1"/>
        <v>UPETotal</v>
      </c>
      <c r="CD1" s="83" t="s">
        <v>140</v>
      </c>
      <c r="CE1" s="83" t="str">
        <f t="shared" si="1"/>
        <v>UPEAug</v>
      </c>
      <c r="CF1" s="83" t="str">
        <f t="shared" si="1"/>
        <v>UPESep</v>
      </c>
      <c r="CG1" s="83" t="str">
        <f t="shared" si="1"/>
        <v>UP-WTotal</v>
      </c>
      <c r="CH1" s="83" t="s">
        <v>141</v>
      </c>
      <c r="CI1" s="83" t="str">
        <f t="shared" si="1"/>
        <v>UP-WAug</v>
      </c>
      <c r="CJ1" s="83" t="str">
        <f t="shared" si="1"/>
        <v>UP-WSep</v>
      </c>
      <c r="CK1" s="83" t="str">
        <f t="shared" si="1"/>
        <v>ROBTotal</v>
      </c>
      <c r="CL1" s="83" t="s">
        <v>142</v>
      </c>
      <c r="CM1" s="83" t="str">
        <f t="shared" si="1"/>
        <v>ROBAug</v>
      </c>
      <c r="CN1" s="83" t="str">
        <f t="shared" si="1"/>
        <v>ROBSep</v>
      </c>
    </row>
    <row r="2" spans="1:95" s="92" customFormat="1" ht="21" x14ac:dyDescent="0.2">
      <c r="A2" s="90"/>
      <c r="B2" s="91"/>
      <c r="C2" s="91"/>
      <c r="D2" s="91"/>
      <c r="E2" s="267" t="s">
        <v>1</v>
      </c>
      <c r="F2" s="268"/>
      <c r="G2" s="268"/>
      <c r="H2" s="269"/>
      <c r="I2" s="267" t="s">
        <v>2</v>
      </c>
      <c r="J2" s="268"/>
      <c r="K2" s="268"/>
      <c r="L2" s="269"/>
      <c r="M2" s="267" t="s">
        <v>3</v>
      </c>
      <c r="N2" s="268"/>
      <c r="O2" s="268"/>
      <c r="P2" s="269"/>
      <c r="Q2" s="267" t="s">
        <v>4</v>
      </c>
      <c r="R2" s="268"/>
      <c r="S2" s="268"/>
      <c r="T2" s="269"/>
      <c r="U2" s="267" t="s">
        <v>5</v>
      </c>
      <c r="V2" s="268"/>
      <c r="W2" s="268"/>
      <c r="X2" s="269"/>
      <c r="Y2" s="267" t="s">
        <v>6</v>
      </c>
      <c r="Z2" s="268"/>
      <c r="AA2" s="268"/>
      <c r="AB2" s="269"/>
      <c r="AC2" s="267" t="s">
        <v>219</v>
      </c>
      <c r="AD2" s="268"/>
      <c r="AE2" s="268"/>
      <c r="AF2" s="269"/>
      <c r="AG2" s="267" t="s">
        <v>8</v>
      </c>
      <c r="AH2" s="268"/>
      <c r="AI2" s="268"/>
      <c r="AJ2" s="269"/>
      <c r="AK2" s="267" t="s">
        <v>218</v>
      </c>
      <c r="AL2" s="268"/>
      <c r="AM2" s="268"/>
      <c r="AN2" s="269"/>
      <c r="AO2" s="267" t="s">
        <v>217</v>
      </c>
      <c r="AP2" s="268"/>
      <c r="AQ2" s="268"/>
      <c r="AR2" s="269"/>
      <c r="AS2" s="267" t="s">
        <v>216</v>
      </c>
      <c r="AT2" s="268"/>
      <c r="AU2" s="268"/>
      <c r="AV2" s="269"/>
      <c r="AW2" s="267" t="s">
        <v>12</v>
      </c>
      <c r="AX2" s="268"/>
      <c r="AY2" s="268"/>
      <c r="AZ2" s="269"/>
      <c r="BA2" s="267" t="s">
        <v>13</v>
      </c>
      <c r="BB2" s="268"/>
      <c r="BC2" s="268"/>
      <c r="BD2" s="269"/>
      <c r="BE2" s="267" t="s">
        <v>215</v>
      </c>
      <c r="BF2" s="268"/>
      <c r="BG2" s="268"/>
      <c r="BH2" s="269"/>
      <c r="BI2" s="267" t="s">
        <v>214</v>
      </c>
      <c r="BJ2" s="268"/>
      <c r="BK2" s="268"/>
      <c r="BL2" s="269"/>
      <c r="BM2" s="267" t="s">
        <v>213</v>
      </c>
      <c r="BN2" s="268"/>
      <c r="BO2" s="268"/>
      <c r="BP2" s="269"/>
      <c r="BQ2" s="267" t="s">
        <v>212</v>
      </c>
      <c r="BR2" s="268"/>
      <c r="BS2" s="268"/>
      <c r="BT2" s="269"/>
      <c r="BU2" s="267" t="s">
        <v>18</v>
      </c>
      <c r="BV2" s="268"/>
      <c r="BW2" s="268"/>
      <c r="BX2" s="269"/>
      <c r="BY2" s="267" t="s">
        <v>19</v>
      </c>
      <c r="BZ2" s="268"/>
      <c r="CA2" s="268"/>
      <c r="CB2" s="269"/>
      <c r="CC2" s="267" t="s">
        <v>211</v>
      </c>
      <c r="CD2" s="268"/>
      <c r="CE2" s="268"/>
      <c r="CF2" s="269"/>
      <c r="CG2" s="267" t="s">
        <v>209</v>
      </c>
      <c r="CH2" s="268"/>
      <c r="CI2" s="268"/>
      <c r="CJ2" s="269"/>
      <c r="CK2" s="267" t="s">
        <v>210</v>
      </c>
      <c r="CL2" s="268"/>
      <c r="CM2" s="268"/>
      <c r="CN2" s="269"/>
    </row>
    <row r="3" spans="1:95" s="89" customFormat="1" ht="15.75" x14ac:dyDescent="0.2">
      <c r="A3" s="93" t="s">
        <v>23</v>
      </c>
      <c r="B3" s="93" t="s">
        <v>24</v>
      </c>
      <c r="C3" s="93" t="s">
        <v>25</v>
      </c>
      <c r="D3" s="116" t="s">
        <v>26</v>
      </c>
      <c r="E3" s="171" t="s">
        <v>27</v>
      </c>
      <c r="F3" s="131" t="s">
        <v>230</v>
      </c>
      <c r="G3" s="131" t="s">
        <v>231</v>
      </c>
      <c r="H3" s="172" t="s">
        <v>232</v>
      </c>
      <c r="I3" s="171" t="s">
        <v>27</v>
      </c>
      <c r="J3" s="131" t="s">
        <v>230</v>
      </c>
      <c r="K3" s="131" t="s">
        <v>231</v>
      </c>
      <c r="L3" s="172" t="s">
        <v>232</v>
      </c>
      <c r="M3" s="171" t="s">
        <v>27</v>
      </c>
      <c r="N3" s="131" t="s">
        <v>230</v>
      </c>
      <c r="O3" s="131" t="s">
        <v>231</v>
      </c>
      <c r="P3" s="172" t="s">
        <v>232</v>
      </c>
      <c r="Q3" s="171" t="s">
        <v>27</v>
      </c>
      <c r="R3" s="131" t="s">
        <v>230</v>
      </c>
      <c r="S3" s="131" t="s">
        <v>231</v>
      </c>
      <c r="T3" s="172" t="s">
        <v>232</v>
      </c>
      <c r="U3" s="171" t="s">
        <v>27</v>
      </c>
      <c r="V3" s="131" t="s">
        <v>230</v>
      </c>
      <c r="W3" s="131" t="s">
        <v>231</v>
      </c>
      <c r="X3" s="172" t="s">
        <v>232</v>
      </c>
      <c r="Y3" s="171" t="s">
        <v>27</v>
      </c>
      <c r="Z3" s="131" t="s">
        <v>230</v>
      </c>
      <c r="AA3" s="131" t="s">
        <v>231</v>
      </c>
      <c r="AB3" s="172" t="s">
        <v>232</v>
      </c>
      <c r="AC3" s="171" t="s">
        <v>27</v>
      </c>
      <c r="AD3" s="131" t="s">
        <v>230</v>
      </c>
      <c r="AE3" s="131" t="s">
        <v>231</v>
      </c>
      <c r="AF3" s="172" t="s">
        <v>232</v>
      </c>
      <c r="AG3" s="171" t="s">
        <v>27</v>
      </c>
      <c r="AH3" s="131" t="s">
        <v>230</v>
      </c>
      <c r="AI3" s="131" t="s">
        <v>231</v>
      </c>
      <c r="AJ3" s="172" t="s">
        <v>232</v>
      </c>
      <c r="AK3" s="171" t="s">
        <v>27</v>
      </c>
      <c r="AL3" s="131" t="s">
        <v>230</v>
      </c>
      <c r="AM3" s="131" t="s">
        <v>231</v>
      </c>
      <c r="AN3" s="172" t="s">
        <v>232</v>
      </c>
      <c r="AO3" s="171" t="s">
        <v>27</v>
      </c>
      <c r="AP3" s="131" t="s">
        <v>230</v>
      </c>
      <c r="AQ3" s="131" t="s">
        <v>231</v>
      </c>
      <c r="AR3" s="172" t="s">
        <v>232</v>
      </c>
      <c r="AS3" s="171" t="s">
        <v>27</v>
      </c>
      <c r="AT3" s="131" t="s">
        <v>230</v>
      </c>
      <c r="AU3" s="131" t="s">
        <v>231</v>
      </c>
      <c r="AV3" s="172" t="s">
        <v>232</v>
      </c>
      <c r="AW3" s="171" t="s">
        <v>27</v>
      </c>
      <c r="AX3" s="131" t="s">
        <v>230</v>
      </c>
      <c r="AY3" s="131" t="s">
        <v>231</v>
      </c>
      <c r="AZ3" s="172" t="s">
        <v>232</v>
      </c>
      <c r="BA3" s="171" t="s">
        <v>27</v>
      </c>
      <c r="BB3" s="131" t="s">
        <v>230</v>
      </c>
      <c r="BC3" s="131" t="s">
        <v>231</v>
      </c>
      <c r="BD3" s="172" t="s">
        <v>232</v>
      </c>
      <c r="BE3" s="171" t="s">
        <v>27</v>
      </c>
      <c r="BF3" s="131" t="s">
        <v>230</v>
      </c>
      <c r="BG3" s="131" t="s">
        <v>231</v>
      </c>
      <c r="BH3" s="172" t="s">
        <v>232</v>
      </c>
      <c r="BI3" s="171" t="s">
        <v>27</v>
      </c>
      <c r="BJ3" s="131" t="s">
        <v>230</v>
      </c>
      <c r="BK3" s="131" t="s">
        <v>231</v>
      </c>
      <c r="BL3" s="172" t="s">
        <v>232</v>
      </c>
      <c r="BM3" s="171" t="s">
        <v>27</v>
      </c>
      <c r="BN3" s="131" t="s">
        <v>230</v>
      </c>
      <c r="BO3" s="131" t="s">
        <v>231</v>
      </c>
      <c r="BP3" s="172" t="s">
        <v>232</v>
      </c>
      <c r="BQ3" s="171" t="s">
        <v>27</v>
      </c>
      <c r="BR3" s="131" t="s">
        <v>230</v>
      </c>
      <c r="BS3" s="131" t="s">
        <v>231</v>
      </c>
      <c r="BT3" s="172" t="s">
        <v>232</v>
      </c>
      <c r="BU3" s="171" t="s">
        <v>27</v>
      </c>
      <c r="BV3" s="131" t="s">
        <v>230</v>
      </c>
      <c r="BW3" s="131" t="s">
        <v>231</v>
      </c>
      <c r="BX3" s="172" t="s">
        <v>232</v>
      </c>
      <c r="BY3" s="171" t="s">
        <v>27</v>
      </c>
      <c r="BZ3" s="131" t="s">
        <v>230</v>
      </c>
      <c r="CA3" s="131" t="s">
        <v>231</v>
      </c>
      <c r="CB3" s="172" t="s">
        <v>232</v>
      </c>
      <c r="CC3" s="171" t="s">
        <v>27</v>
      </c>
      <c r="CD3" s="131" t="s">
        <v>230</v>
      </c>
      <c r="CE3" s="131" t="s">
        <v>231</v>
      </c>
      <c r="CF3" s="172" t="s">
        <v>232</v>
      </c>
      <c r="CG3" s="171" t="s">
        <v>27</v>
      </c>
      <c r="CH3" s="131" t="s">
        <v>230</v>
      </c>
      <c r="CI3" s="131" t="s">
        <v>231</v>
      </c>
      <c r="CJ3" s="172" t="s">
        <v>232</v>
      </c>
      <c r="CK3" s="171" t="s">
        <v>27</v>
      </c>
      <c r="CL3" s="131" t="s">
        <v>230</v>
      </c>
      <c r="CM3" s="131" t="s">
        <v>231</v>
      </c>
      <c r="CN3" s="172" t="s">
        <v>232</v>
      </c>
    </row>
    <row r="4" spans="1:95" x14ac:dyDescent="0.2">
      <c r="A4" s="270" t="s">
        <v>28</v>
      </c>
      <c r="B4" s="270"/>
      <c r="C4" s="270"/>
      <c r="D4" s="117" t="s">
        <v>29</v>
      </c>
      <c r="E4" s="173" t="str">
        <f>E2</f>
        <v>AP</v>
      </c>
      <c r="F4" s="166" t="s">
        <v>1</v>
      </c>
      <c r="G4" s="166" t="s">
        <v>1</v>
      </c>
      <c r="H4" s="174" t="s">
        <v>1</v>
      </c>
      <c r="I4" s="173" t="s">
        <v>2</v>
      </c>
      <c r="J4" s="166" t="s">
        <v>2</v>
      </c>
      <c r="K4" s="166" t="s">
        <v>2</v>
      </c>
      <c r="L4" s="174" t="s">
        <v>2</v>
      </c>
      <c r="M4" s="173" t="s">
        <v>3</v>
      </c>
      <c r="N4" s="166" t="s">
        <v>3</v>
      </c>
      <c r="O4" s="166" t="s">
        <v>3</v>
      </c>
      <c r="P4" s="174" t="s">
        <v>3</v>
      </c>
      <c r="Q4" s="173" t="s">
        <v>4</v>
      </c>
      <c r="R4" s="166" t="s">
        <v>4</v>
      </c>
      <c r="S4" s="166" t="s">
        <v>4</v>
      </c>
      <c r="T4" s="174" t="s">
        <v>4</v>
      </c>
      <c r="U4" s="173" t="s">
        <v>5</v>
      </c>
      <c r="V4" s="166" t="s">
        <v>5</v>
      </c>
      <c r="W4" s="166" t="s">
        <v>5</v>
      </c>
      <c r="X4" s="174" t="s">
        <v>5</v>
      </c>
      <c r="Y4" s="173" t="s">
        <v>6</v>
      </c>
      <c r="Z4" s="166" t="s">
        <v>6</v>
      </c>
      <c r="AA4" s="166" t="s">
        <v>6</v>
      </c>
      <c r="AB4" s="174" t="s">
        <v>6</v>
      </c>
      <c r="AC4" s="173" t="s">
        <v>7</v>
      </c>
      <c r="AD4" s="166" t="s">
        <v>7</v>
      </c>
      <c r="AE4" s="166" t="s">
        <v>7</v>
      </c>
      <c r="AF4" s="174" t="s">
        <v>7</v>
      </c>
      <c r="AG4" s="173" t="s">
        <v>8</v>
      </c>
      <c r="AH4" s="166" t="s">
        <v>8</v>
      </c>
      <c r="AI4" s="166" t="s">
        <v>8</v>
      </c>
      <c r="AJ4" s="174" t="s">
        <v>8</v>
      </c>
      <c r="AK4" s="173" t="s">
        <v>9</v>
      </c>
      <c r="AL4" s="166" t="s">
        <v>9</v>
      </c>
      <c r="AM4" s="166" t="s">
        <v>9</v>
      </c>
      <c r="AN4" s="174" t="s">
        <v>9</v>
      </c>
      <c r="AO4" s="173" t="s">
        <v>10</v>
      </c>
      <c r="AP4" s="166" t="s">
        <v>10</v>
      </c>
      <c r="AQ4" s="166" t="s">
        <v>10</v>
      </c>
      <c r="AR4" s="174" t="s">
        <v>10</v>
      </c>
      <c r="AS4" s="173" t="s">
        <v>11</v>
      </c>
      <c r="AT4" s="166" t="s">
        <v>11</v>
      </c>
      <c r="AU4" s="166" t="s">
        <v>11</v>
      </c>
      <c r="AV4" s="174" t="s">
        <v>11</v>
      </c>
      <c r="AW4" s="173" t="s">
        <v>12</v>
      </c>
      <c r="AX4" s="166" t="s">
        <v>12</v>
      </c>
      <c r="AY4" s="166" t="s">
        <v>12</v>
      </c>
      <c r="AZ4" s="174" t="s">
        <v>12</v>
      </c>
      <c r="BA4" s="173" t="s">
        <v>13</v>
      </c>
      <c r="BB4" s="166" t="s">
        <v>13</v>
      </c>
      <c r="BC4" s="166" t="s">
        <v>13</v>
      </c>
      <c r="BD4" s="174" t="s">
        <v>13</v>
      </c>
      <c r="BE4" s="173" t="s">
        <v>14</v>
      </c>
      <c r="BF4" s="166" t="s">
        <v>14</v>
      </c>
      <c r="BG4" s="166" t="s">
        <v>14</v>
      </c>
      <c r="BH4" s="174" t="s">
        <v>14</v>
      </c>
      <c r="BI4" s="173" t="s">
        <v>15</v>
      </c>
      <c r="BJ4" s="166" t="s">
        <v>15</v>
      </c>
      <c r="BK4" s="166" t="s">
        <v>15</v>
      </c>
      <c r="BL4" s="174" t="s">
        <v>15</v>
      </c>
      <c r="BM4" s="173" t="s">
        <v>16</v>
      </c>
      <c r="BN4" s="166" t="s">
        <v>16</v>
      </c>
      <c r="BO4" s="166" t="s">
        <v>16</v>
      </c>
      <c r="BP4" s="174" t="s">
        <v>16</v>
      </c>
      <c r="BQ4" s="173" t="s">
        <v>17</v>
      </c>
      <c r="BR4" s="166" t="s">
        <v>17</v>
      </c>
      <c r="BS4" s="166" t="s">
        <v>17</v>
      </c>
      <c r="BT4" s="174" t="s">
        <v>17</v>
      </c>
      <c r="BU4" s="173" t="s">
        <v>18</v>
      </c>
      <c r="BV4" s="166" t="s">
        <v>18</v>
      </c>
      <c r="BW4" s="166" t="s">
        <v>18</v>
      </c>
      <c r="BX4" s="174" t="s">
        <v>18</v>
      </c>
      <c r="BY4" s="173" t="s">
        <v>19</v>
      </c>
      <c r="BZ4" s="166" t="s">
        <v>19</v>
      </c>
      <c r="CA4" s="166" t="s">
        <v>19</v>
      </c>
      <c r="CB4" s="174" t="s">
        <v>19</v>
      </c>
      <c r="CC4" s="173" t="s">
        <v>20</v>
      </c>
      <c r="CD4" s="166" t="s">
        <v>20</v>
      </c>
      <c r="CE4" s="166" t="s">
        <v>20</v>
      </c>
      <c r="CF4" s="174" t="s">
        <v>20</v>
      </c>
      <c r="CG4" s="173" t="s">
        <v>21</v>
      </c>
      <c r="CH4" s="166" t="s">
        <v>21</v>
      </c>
      <c r="CI4" s="166" t="s">
        <v>21</v>
      </c>
      <c r="CJ4" s="174" t="s">
        <v>21</v>
      </c>
      <c r="CK4" s="173" t="s">
        <v>22</v>
      </c>
      <c r="CL4" s="166" t="s">
        <v>22</v>
      </c>
      <c r="CM4" s="166" t="s">
        <v>22</v>
      </c>
      <c r="CN4" s="174" t="s">
        <v>22</v>
      </c>
    </row>
    <row r="5" spans="1:95" x14ac:dyDescent="0.2">
      <c r="A5" s="96" t="s">
        <v>30</v>
      </c>
      <c r="B5" s="96" t="s">
        <v>31</v>
      </c>
      <c r="C5" s="96" t="s">
        <v>32</v>
      </c>
      <c r="D5" s="118"/>
      <c r="E5" s="182">
        <f>E7/E6</f>
        <v>5.9862136370464546E-5</v>
      </c>
      <c r="F5" s="223">
        <f t="shared" ref="F5:H5" si="2">F7/F6</f>
        <v>4.2423971776894567E-5</v>
      </c>
      <c r="G5" s="223">
        <f t="shared" si="2"/>
        <v>5.6308462260942425E-5</v>
      </c>
      <c r="H5" s="224">
        <f t="shared" si="2"/>
        <v>8.1383100054217193E-5</v>
      </c>
      <c r="I5" s="182">
        <f>I7/I6</f>
        <v>3.210891343436938E-5</v>
      </c>
      <c r="J5" s="223">
        <f>J7/J6</f>
        <v>3.490066398513232E-5</v>
      </c>
      <c r="K5" s="223">
        <f t="shared" ref="K5:BS5" si="3">K7/K6</f>
        <v>2.6266252243575713E-5</v>
      </c>
      <c r="L5" s="224">
        <f>L7/L6</f>
        <v>3.5162362207493097E-5</v>
      </c>
      <c r="M5" s="182">
        <f>M7/M6</f>
        <v>1.6823889923691643E-4</v>
      </c>
      <c r="N5" s="223">
        <f t="shared" si="3"/>
        <v>3.6268678369360223E-5</v>
      </c>
      <c r="O5" s="223">
        <f t="shared" si="3"/>
        <v>4.1701417848206837E-4</v>
      </c>
      <c r="P5" s="224">
        <f>P7/P6</f>
        <v>4.8193351727129245E-5</v>
      </c>
      <c r="Q5" s="182">
        <f>Q7/Q6</f>
        <v>2.0481164856481858E-4</v>
      </c>
      <c r="R5" s="223">
        <f t="shared" si="3"/>
        <v>2.4203547734147959E-4</v>
      </c>
      <c r="S5" s="223">
        <f t="shared" si="3"/>
        <v>2.1630035322158159E-4</v>
      </c>
      <c r="T5" s="224">
        <f t="shared" si="3"/>
        <v>1.5538427365152001E-4</v>
      </c>
      <c r="U5" s="182">
        <f>U7/U6</f>
        <v>4.2786656008899627E-5</v>
      </c>
      <c r="V5" s="223">
        <f t="shared" si="3"/>
        <v>4.6470857834609052E-5</v>
      </c>
      <c r="W5" s="223">
        <f t="shared" si="3"/>
        <v>3.9924987313690628E-5</v>
      </c>
      <c r="X5" s="224">
        <f t="shared" si="3"/>
        <v>4.1961182950757666E-5</v>
      </c>
      <c r="Y5" s="182">
        <f>Y7/Y6</f>
        <v>1.1918512429431013E-4</v>
      </c>
      <c r="Z5" s="223">
        <f>Z7/Z6</f>
        <v>8.8976547265083372E-5</v>
      </c>
      <c r="AA5" s="223">
        <f t="shared" si="3"/>
        <v>1.8434129163605607E-4</v>
      </c>
      <c r="AB5" s="224">
        <f>AB7/AB6</f>
        <v>8.7051142546245916E-5</v>
      </c>
      <c r="AC5" s="182">
        <f>AC7/AC6</f>
        <v>1.3114754098360657E-4</v>
      </c>
      <c r="AD5" s="223">
        <f>AD7/AD6</f>
        <v>0</v>
      </c>
      <c r="AE5" s="223">
        <f t="shared" si="3"/>
        <v>3.8804811796662784E-4</v>
      </c>
      <c r="AF5" s="224">
        <f t="shared" si="3"/>
        <v>0</v>
      </c>
      <c r="AG5" s="182">
        <f>AG7/AG6</f>
        <v>4.603119073484193E-4</v>
      </c>
      <c r="AH5" s="223">
        <f t="shared" si="3"/>
        <v>3.1522237505731315E-4</v>
      </c>
      <c r="AI5" s="223">
        <f t="shared" si="3"/>
        <v>3.4184138559708297E-4</v>
      </c>
      <c r="AJ5" s="224">
        <f t="shared" si="3"/>
        <v>6.9908342395525868E-4</v>
      </c>
      <c r="AK5" s="182">
        <f>AK7/AK6</f>
        <v>1.6553417405807305E-4</v>
      </c>
      <c r="AL5" s="223">
        <f>AL7/AL6</f>
        <v>2.1311276162505141E-4</v>
      </c>
      <c r="AM5" s="223">
        <f>AM7/AM6</f>
        <v>1.5892602617536614E-4</v>
      </c>
      <c r="AN5" s="224">
        <f>AN7/AN6</f>
        <v>1.2443565507438579E-4</v>
      </c>
      <c r="AO5" s="182">
        <f>AO7/AO6</f>
        <v>1.7702906286124994E-4</v>
      </c>
      <c r="AP5" s="223">
        <f t="shared" si="3"/>
        <v>2.3825979411443745E-4</v>
      </c>
      <c r="AQ5" s="223">
        <f t="shared" si="3"/>
        <v>1.722104516088631E-4</v>
      </c>
      <c r="AR5" s="224">
        <f t="shared" si="3"/>
        <v>1.2282016145587511E-4</v>
      </c>
      <c r="AS5" s="182">
        <f>AS7/AS6</f>
        <v>3.5837903146385342E-4</v>
      </c>
      <c r="AT5" s="223">
        <f t="shared" si="3"/>
        <v>3.5844290118828821E-4</v>
      </c>
      <c r="AU5" s="223">
        <f t="shared" si="3"/>
        <v>3.7284063134346908E-4</v>
      </c>
      <c r="AV5" s="224">
        <f t="shared" si="3"/>
        <v>3.4345447687039585E-4</v>
      </c>
      <c r="AW5" s="182">
        <f>AW7/AW6</f>
        <v>2.8086819479769689E-4</v>
      </c>
      <c r="AX5" s="223">
        <f t="shared" si="3"/>
        <v>3.3862159397109469E-4</v>
      </c>
      <c r="AY5" s="223">
        <f t="shared" si="3"/>
        <v>2.8705594341206611E-4</v>
      </c>
      <c r="AZ5" s="224">
        <f t="shared" si="3"/>
        <v>2.1716851738514748E-4</v>
      </c>
      <c r="BA5" s="182">
        <f>BA7/BA6</f>
        <v>1.912081363037612E-4</v>
      </c>
      <c r="BB5" s="223">
        <f t="shared" si="3"/>
        <v>2.2302688284436971E-4</v>
      </c>
      <c r="BC5" s="223">
        <f t="shared" si="3"/>
        <v>1.975673738710638E-4</v>
      </c>
      <c r="BD5" s="224">
        <f t="shared" si="3"/>
        <v>1.5173504975403865E-4</v>
      </c>
      <c r="BE5" s="182">
        <f>BE7/BE6</f>
        <v>2.9445280613099958E-4</v>
      </c>
      <c r="BF5" s="223">
        <f t="shared" si="3"/>
        <v>3.6697921524299354E-4</v>
      </c>
      <c r="BG5" s="223">
        <f t="shared" si="3"/>
        <v>3.125853149939865E-4</v>
      </c>
      <c r="BH5" s="224">
        <f t="shared" si="3"/>
        <v>2.0067923805398922E-4</v>
      </c>
      <c r="BI5" s="182">
        <f>BI7/BI6</f>
        <v>6.2612506848242931E-5</v>
      </c>
      <c r="BJ5" s="223">
        <f t="shared" si="3"/>
        <v>4.6535436735073759E-5</v>
      </c>
      <c r="BK5" s="223">
        <f t="shared" si="3"/>
        <v>0</v>
      </c>
      <c r="BL5" s="224">
        <f>BL7/BL6</f>
        <v>1.4330069262001433E-4</v>
      </c>
      <c r="BM5" s="182">
        <f>BM7/BM6</f>
        <v>1.7827674951202455E-4</v>
      </c>
      <c r="BN5" s="223">
        <f t="shared" si="3"/>
        <v>1.7479696660033345E-4</v>
      </c>
      <c r="BO5" s="223">
        <f t="shared" si="3"/>
        <v>1.7842192668231289E-4</v>
      </c>
      <c r="BP5" s="224">
        <f t="shared" si="3"/>
        <v>1.8174700816463483E-4</v>
      </c>
      <c r="BQ5" s="182">
        <f>BQ7/BQ6</f>
        <v>2.006903748896203E-4</v>
      </c>
      <c r="BR5" s="223">
        <f t="shared" si="3"/>
        <v>2.7082524002441867E-4</v>
      </c>
      <c r="BS5" s="223">
        <f t="shared" si="3"/>
        <v>1.9317377778276936E-4</v>
      </c>
      <c r="BT5" s="224">
        <f>BT7/BT6</f>
        <v>1.3787398317937404E-4</v>
      </c>
      <c r="BU5" s="182">
        <f>BU7/BU6</f>
        <v>1.9474374461792189E-4</v>
      </c>
      <c r="BV5" s="223">
        <f t="shared" ref="BV5:CM5" si="4">BV7/BV6</f>
        <v>2.3536653812032663E-4</v>
      </c>
      <c r="BW5" s="223">
        <f t="shared" si="4"/>
        <v>1.8795226012592801E-4</v>
      </c>
      <c r="BX5" s="224">
        <f t="shared" si="4"/>
        <v>1.6017644050985393E-4</v>
      </c>
      <c r="BY5" s="182">
        <f>BY7/BY6</f>
        <v>3.6888614166493626E-4</v>
      </c>
      <c r="BZ5" s="223">
        <f t="shared" si="4"/>
        <v>4.5322575578760315E-4</v>
      </c>
      <c r="CA5" s="223">
        <f t="shared" si="4"/>
        <v>3.3190198727439207E-4</v>
      </c>
      <c r="CB5" s="224">
        <f>CB7/CB6</f>
        <v>3.2048699372211765E-4</v>
      </c>
      <c r="CC5" s="182">
        <f>CC7/CC6</f>
        <v>1.3336048687650963E-4</v>
      </c>
      <c r="CD5" s="223">
        <f t="shared" si="4"/>
        <v>7.1512021251122893E-5</v>
      </c>
      <c r="CE5" s="223">
        <f t="shared" si="4"/>
        <v>2.3657722932219429E-4</v>
      </c>
      <c r="CF5" s="224">
        <f>CF7/CF6</f>
        <v>2.1494313667243874E-4</v>
      </c>
      <c r="CG5" s="182">
        <f>CG7/CG6</f>
        <v>8.2820660230444084E-5</v>
      </c>
      <c r="CH5" s="223">
        <f t="shared" si="4"/>
        <v>1.0634345259116982E-4</v>
      </c>
      <c r="CI5" s="223">
        <f t="shared" si="4"/>
        <v>8.6070599077852844E-5</v>
      </c>
      <c r="CJ5" s="224">
        <f t="shared" si="4"/>
        <v>5.57703747769185E-5</v>
      </c>
      <c r="CK5" s="182">
        <f>CK7/CK6</f>
        <v>3.9052483243896873E-4</v>
      </c>
      <c r="CL5" s="223">
        <f t="shared" si="4"/>
        <v>4.0261561315581225E-4</v>
      </c>
      <c r="CM5" s="223">
        <f t="shared" si="4"/>
        <v>4.265078099872747E-4</v>
      </c>
      <c r="CN5" s="224">
        <f>CN7/CN6</f>
        <v>3.406068599670988E-4</v>
      </c>
    </row>
    <row r="6" spans="1:95" x14ac:dyDescent="0.2">
      <c r="A6" s="97" t="s">
        <v>33</v>
      </c>
      <c r="B6" s="97" t="s">
        <v>34</v>
      </c>
      <c r="C6" s="97"/>
      <c r="D6" s="119"/>
      <c r="E6" s="175">
        <f>F6+G6+H6</f>
        <v>2656103</v>
      </c>
      <c r="F6" s="135">
        <v>895720</v>
      </c>
      <c r="G6" s="135">
        <v>887966</v>
      </c>
      <c r="H6" s="176">
        <v>872417</v>
      </c>
      <c r="I6" s="175">
        <f>J6+K6+L6</f>
        <v>342584</v>
      </c>
      <c r="J6" s="136">
        <v>114611</v>
      </c>
      <c r="K6" s="137">
        <v>114215</v>
      </c>
      <c r="L6" s="168">
        <v>113758</v>
      </c>
      <c r="M6" s="175">
        <f>N6+O6+P6</f>
        <v>249645</v>
      </c>
      <c r="N6" s="135">
        <v>82716</v>
      </c>
      <c r="O6" s="135">
        <v>83930</v>
      </c>
      <c r="P6" s="176">
        <v>82999</v>
      </c>
      <c r="Q6" s="175">
        <f>R6+S6+T6</f>
        <v>8700677</v>
      </c>
      <c r="R6" s="135">
        <v>2925191</v>
      </c>
      <c r="S6" s="135">
        <v>2898747</v>
      </c>
      <c r="T6" s="176">
        <v>2876739</v>
      </c>
      <c r="U6" s="175">
        <f>V6+W6+X6</f>
        <v>5141790</v>
      </c>
      <c r="V6" s="134">
        <v>1721509</v>
      </c>
      <c r="W6" s="134">
        <v>1728241</v>
      </c>
      <c r="X6" s="204">
        <v>1692040</v>
      </c>
      <c r="Y6" s="175">
        <f>Z6+AA6+AB6</f>
        <v>1141082</v>
      </c>
      <c r="Z6" s="135">
        <v>404601</v>
      </c>
      <c r="AA6" s="134">
        <v>368881</v>
      </c>
      <c r="AB6" s="176">
        <v>367600</v>
      </c>
      <c r="AC6" s="175">
        <f>AD6+AE6+AF6</f>
        <v>15250</v>
      </c>
      <c r="AD6" s="135">
        <v>5266</v>
      </c>
      <c r="AE6" s="134">
        <v>5154</v>
      </c>
      <c r="AF6" s="169">
        <v>4830</v>
      </c>
      <c r="AG6" s="175">
        <f>AH6+AI6+AJ6</f>
        <v>108622</v>
      </c>
      <c r="AH6" s="135">
        <v>34896</v>
      </c>
      <c r="AI6" s="135">
        <v>35104</v>
      </c>
      <c r="AJ6" s="176">
        <v>38622</v>
      </c>
      <c r="AK6" s="175">
        <f>AL6+AM6+AN6</f>
        <v>3600465</v>
      </c>
      <c r="AL6" s="135">
        <v>1201242</v>
      </c>
      <c r="AM6" s="135">
        <v>1201817</v>
      </c>
      <c r="AN6" s="176">
        <v>1197406</v>
      </c>
      <c r="AO6" s="175">
        <f>AP6+AQ6+AR6</f>
        <v>1694637</v>
      </c>
      <c r="AP6" s="138">
        <v>549820</v>
      </c>
      <c r="AQ6" s="138">
        <v>574878</v>
      </c>
      <c r="AR6" s="204">
        <v>569939</v>
      </c>
      <c r="AS6" s="175">
        <f>AT6+AU6+AV6</f>
        <v>2081595</v>
      </c>
      <c r="AT6" s="138">
        <v>700251</v>
      </c>
      <c r="AU6" s="138">
        <v>700031</v>
      </c>
      <c r="AV6" s="209">
        <v>681313</v>
      </c>
      <c r="AW6" s="175">
        <f>AX6+AY6+AZ6</f>
        <v>1666262</v>
      </c>
      <c r="AX6" s="139">
        <v>555192</v>
      </c>
      <c r="AY6" s="134">
        <v>553899</v>
      </c>
      <c r="AZ6" s="204">
        <v>557171</v>
      </c>
      <c r="BA6" s="175">
        <f>BB6+BC6+BD6</f>
        <v>5282202</v>
      </c>
      <c r="BB6" s="159">
        <v>1789022</v>
      </c>
      <c r="BC6" s="159">
        <v>1766486</v>
      </c>
      <c r="BD6" s="169">
        <v>1726694</v>
      </c>
      <c r="BE6" s="175">
        <f>BF6+BG6+BH6</f>
        <v>11784571</v>
      </c>
      <c r="BF6" s="138">
        <v>3975702</v>
      </c>
      <c r="BG6" s="140">
        <v>3966917</v>
      </c>
      <c r="BH6" s="212">
        <v>3841952</v>
      </c>
      <c r="BI6" s="175">
        <f>BJ6+BK6+BL6</f>
        <v>63885</v>
      </c>
      <c r="BJ6" s="136">
        <v>21489</v>
      </c>
      <c r="BK6" s="137">
        <v>21461</v>
      </c>
      <c r="BL6" s="213">
        <v>20935</v>
      </c>
      <c r="BM6" s="175">
        <f>BN6+BO6+BP6</f>
        <v>218761</v>
      </c>
      <c r="BN6" s="141">
        <v>74372</v>
      </c>
      <c r="BO6" s="141">
        <v>72861</v>
      </c>
      <c r="BP6" s="212">
        <v>71528</v>
      </c>
      <c r="BQ6" s="175">
        <f>BR6+BS6+BT6</f>
        <v>1345356</v>
      </c>
      <c r="BR6" s="135">
        <v>450475</v>
      </c>
      <c r="BS6" s="135">
        <v>445195</v>
      </c>
      <c r="BT6" s="176">
        <v>449686</v>
      </c>
      <c r="BU6" s="175">
        <f>BV6+BW6+BX6</f>
        <v>985911</v>
      </c>
      <c r="BV6" s="135">
        <v>331398</v>
      </c>
      <c r="BW6" s="135">
        <v>329871</v>
      </c>
      <c r="BX6" s="176">
        <v>324642</v>
      </c>
      <c r="BY6" s="175">
        <f>BZ6+CA6+CB6</f>
        <v>3318097</v>
      </c>
      <c r="BZ6" s="140">
        <v>1114235</v>
      </c>
      <c r="CA6" s="138">
        <v>1111774</v>
      </c>
      <c r="CB6" s="221">
        <v>1092088</v>
      </c>
      <c r="CC6" s="175">
        <f>CD6+CE6+CF6</f>
        <v>2077077</v>
      </c>
      <c r="CD6" s="140">
        <v>1244546</v>
      </c>
      <c r="CE6" s="136">
        <v>418468</v>
      </c>
      <c r="CF6" s="168">
        <v>414063</v>
      </c>
      <c r="CG6" s="175">
        <f>CH6+CI6+CJ6</f>
        <v>2269965</v>
      </c>
      <c r="CH6" s="136">
        <v>761683</v>
      </c>
      <c r="CI6" s="136">
        <v>755194</v>
      </c>
      <c r="CJ6" s="176">
        <v>753088</v>
      </c>
      <c r="CK6" s="175">
        <f>CL6+CM6+CN6</f>
        <v>425069</v>
      </c>
      <c r="CL6" s="138">
        <v>144058</v>
      </c>
      <c r="CM6" s="138">
        <v>143022</v>
      </c>
      <c r="CN6" s="209">
        <v>137989</v>
      </c>
      <c r="CQ6" s="98"/>
    </row>
    <row r="7" spans="1:95" ht="25.5" x14ac:dyDescent="0.2">
      <c r="A7" s="97" t="s">
        <v>35</v>
      </c>
      <c r="B7" s="97" t="s">
        <v>36</v>
      </c>
      <c r="C7" s="97"/>
      <c r="D7" s="120"/>
      <c r="E7" s="175">
        <f>F7+G7+H7</f>
        <v>159</v>
      </c>
      <c r="F7" s="135">
        <v>38</v>
      </c>
      <c r="G7" s="135">
        <v>50</v>
      </c>
      <c r="H7" s="176">
        <v>71</v>
      </c>
      <c r="I7" s="175">
        <f>J7+K7+L7</f>
        <v>11</v>
      </c>
      <c r="J7" s="136">
        <v>4</v>
      </c>
      <c r="K7" s="137">
        <v>3</v>
      </c>
      <c r="L7" s="168">
        <v>4</v>
      </c>
      <c r="M7" s="175">
        <f>N7+O7+P7</f>
        <v>42</v>
      </c>
      <c r="N7" s="135">
        <v>3</v>
      </c>
      <c r="O7" s="135">
        <v>35</v>
      </c>
      <c r="P7" s="176">
        <v>4</v>
      </c>
      <c r="Q7" s="175">
        <f>R7+S7+T7</f>
        <v>1782</v>
      </c>
      <c r="R7" s="135">
        <v>708</v>
      </c>
      <c r="S7" s="135">
        <v>627</v>
      </c>
      <c r="T7" s="176">
        <v>447</v>
      </c>
      <c r="U7" s="175">
        <f>V7+W7+X7</f>
        <v>220</v>
      </c>
      <c r="V7" s="134">
        <v>80</v>
      </c>
      <c r="W7" s="134">
        <v>69</v>
      </c>
      <c r="X7" s="204">
        <v>71</v>
      </c>
      <c r="Y7" s="175">
        <f>Z7+AA7+AB7</f>
        <v>136</v>
      </c>
      <c r="Z7" s="135">
        <v>36</v>
      </c>
      <c r="AA7" s="135">
        <v>68</v>
      </c>
      <c r="AB7" s="176">
        <v>32</v>
      </c>
      <c r="AC7" s="175">
        <f>AD7+AE7+AF7</f>
        <v>2</v>
      </c>
      <c r="AD7" s="135">
        <v>0</v>
      </c>
      <c r="AE7" s="135">
        <v>2</v>
      </c>
      <c r="AF7" s="176"/>
      <c r="AG7" s="175">
        <f>AH7+AI7+AJ7</f>
        <v>50</v>
      </c>
      <c r="AH7" s="135">
        <v>11</v>
      </c>
      <c r="AI7" s="135">
        <v>12</v>
      </c>
      <c r="AJ7" s="176">
        <v>27</v>
      </c>
      <c r="AK7" s="175">
        <f>AL7+AM7+AN7</f>
        <v>596</v>
      </c>
      <c r="AL7" s="135">
        <v>256</v>
      </c>
      <c r="AM7" s="135">
        <v>191</v>
      </c>
      <c r="AN7" s="176">
        <v>149</v>
      </c>
      <c r="AO7" s="175">
        <f>AP7+AQ7+AR7</f>
        <v>300</v>
      </c>
      <c r="AP7" s="138">
        <v>131</v>
      </c>
      <c r="AQ7" s="138">
        <v>99</v>
      </c>
      <c r="AR7" s="209">
        <v>70</v>
      </c>
      <c r="AS7" s="175">
        <f>AT7+AU7+AV7</f>
        <v>746</v>
      </c>
      <c r="AT7" s="138">
        <v>251</v>
      </c>
      <c r="AU7" s="138">
        <v>261</v>
      </c>
      <c r="AV7" s="209">
        <v>234</v>
      </c>
      <c r="AW7" s="175">
        <f>AX7+AY7+AZ7</f>
        <v>468</v>
      </c>
      <c r="AX7" s="134">
        <v>188</v>
      </c>
      <c r="AY7" s="140">
        <v>159</v>
      </c>
      <c r="AZ7" s="204">
        <v>121</v>
      </c>
      <c r="BA7" s="175">
        <f>BB7+BC7+BD7</f>
        <v>1010</v>
      </c>
      <c r="BB7" s="159">
        <v>399</v>
      </c>
      <c r="BC7" s="159">
        <v>349</v>
      </c>
      <c r="BD7" s="169">
        <v>262</v>
      </c>
      <c r="BE7" s="175">
        <f>BF7+BG7+BH7</f>
        <v>3470</v>
      </c>
      <c r="BF7" s="140">
        <v>1459</v>
      </c>
      <c r="BG7" s="140">
        <v>1240</v>
      </c>
      <c r="BH7" s="212">
        <v>771</v>
      </c>
      <c r="BI7" s="175">
        <f>BJ7+BK7+BL7</f>
        <v>4</v>
      </c>
      <c r="BJ7" s="136">
        <v>1</v>
      </c>
      <c r="BK7" s="137">
        <v>0</v>
      </c>
      <c r="BL7" s="213">
        <v>3</v>
      </c>
      <c r="BM7" s="175">
        <f>BN7+BO7+BP7</f>
        <v>39</v>
      </c>
      <c r="BN7" s="141">
        <v>13</v>
      </c>
      <c r="BO7" s="141">
        <v>13</v>
      </c>
      <c r="BP7" s="212">
        <v>13</v>
      </c>
      <c r="BQ7" s="175">
        <f>BR7+BS7+BT7</f>
        <v>270</v>
      </c>
      <c r="BR7" s="135">
        <v>122</v>
      </c>
      <c r="BS7" s="135">
        <v>86</v>
      </c>
      <c r="BT7" s="176">
        <v>62</v>
      </c>
      <c r="BU7" s="175">
        <f>BV7+BW7+BX7</f>
        <v>192</v>
      </c>
      <c r="BV7" s="135">
        <v>78</v>
      </c>
      <c r="BW7" s="135">
        <v>62</v>
      </c>
      <c r="BX7" s="176">
        <v>52</v>
      </c>
      <c r="BY7" s="175">
        <f>BZ7+CA7+CB7</f>
        <v>1224</v>
      </c>
      <c r="BZ7" s="138">
        <v>505</v>
      </c>
      <c r="CA7" s="138">
        <v>369</v>
      </c>
      <c r="CB7" s="209">
        <v>350</v>
      </c>
      <c r="CC7" s="175">
        <f>CD7+CE7+CF7</f>
        <v>277</v>
      </c>
      <c r="CD7" s="140">
        <v>89</v>
      </c>
      <c r="CE7" s="140">
        <v>99</v>
      </c>
      <c r="CF7" s="196">
        <v>89</v>
      </c>
      <c r="CG7" s="175">
        <f>CH7+CI7+CJ7</f>
        <v>188</v>
      </c>
      <c r="CH7" s="140">
        <v>81</v>
      </c>
      <c r="CI7" s="140">
        <v>65</v>
      </c>
      <c r="CJ7" s="176">
        <v>42</v>
      </c>
      <c r="CK7" s="175">
        <f>CL7+CM7+CN7</f>
        <v>166</v>
      </c>
      <c r="CL7" s="138">
        <v>58</v>
      </c>
      <c r="CM7" s="138">
        <v>61</v>
      </c>
      <c r="CN7" s="209">
        <v>47</v>
      </c>
      <c r="CQ7" s="98"/>
    </row>
    <row r="8" spans="1:95" ht="39" thickBot="1" x14ac:dyDescent="0.25">
      <c r="A8" s="96" t="s">
        <v>37</v>
      </c>
      <c r="B8" s="96" t="s">
        <v>38</v>
      </c>
      <c r="C8" s="96" t="s">
        <v>39</v>
      </c>
      <c r="D8" s="118"/>
      <c r="E8" s="182">
        <f>E9/E10</f>
        <v>1.1295115984653898E-5</v>
      </c>
      <c r="F8" s="157">
        <f>F9/F10</f>
        <v>2.9831039125183478E-6</v>
      </c>
      <c r="G8" s="157">
        <f t="shared" ref="G8:H8" si="5">G9/G10</f>
        <v>2.5662328663858782E-6</v>
      </c>
      <c r="H8" s="183">
        <f t="shared" si="5"/>
        <v>5.6835296992844448E-6</v>
      </c>
      <c r="I8" s="182">
        <f>I9/I10</f>
        <v>2.6802542453440401E-5</v>
      </c>
      <c r="J8" s="157">
        <f t="shared" ref="J8:BT8" si="6">J9/J10</f>
        <v>7.9768186713047803E-6</v>
      </c>
      <c r="K8" s="157">
        <f t="shared" si="6"/>
        <v>1.1609543607732517E-5</v>
      </c>
      <c r="L8" s="183">
        <f t="shared" si="6"/>
        <v>6.7899774215382347E-6</v>
      </c>
      <c r="M8" s="182">
        <f>M9/M10</f>
        <v>9.9743626704007276E-5</v>
      </c>
      <c r="N8" s="157">
        <f t="shared" si="6"/>
        <v>5.9759901015873051E-5</v>
      </c>
      <c r="O8" s="157">
        <f t="shared" si="6"/>
        <v>2.8234501194273862E-5</v>
      </c>
      <c r="P8" s="183">
        <f t="shared" si="6"/>
        <v>1.0571905134526118E-5</v>
      </c>
      <c r="Q8" s="182">
        <f>Q9/Q10</f>
        <v>2.4056519042889665E-4</v>
      </c>
      <c r="R8" s="157">
        <f t="shared" si="6"/>
        <v>5.5304204666344098E-5</v>
      </c>
      <c r="S8" s="157">
        <f>S9/S10</f>
        <v>9.5523403542007793E-5</v>
      </c>
      <c r="T8" s="183">
        <f t="shared" si="6"/>
        <v>8.8224899133064526E-5</v>
      </c>
      <c r="U8" s="182">
        <f>U9/U10</f>
        <v>5.1701869548516992E-6</v>
      </c>
      <c r="V8" s="157">
        <f t="shared" si="6"/>
        <v>2.1558819697739189E-6</v>
      </c>
      <c r="W8" s="157">
        <f t="shared" si="6"/>
        <v>2.4366459860399679E-6</v>
      </c>
      <c r="X8" s="183">
        <f t="shared" si="6"/>
        <v>5.3484692636396881E-7</v>
      </c>
      <c r="Y8" s="182">
        <f>Y9/Y10</f>
        <v>2.7925215849645144E-4</v>
      </c>
      <c r="Z8" s="157">
        <f t="shared" si="6"/>
        <v>1.7506188568302094E-4</v>
      </c>
      <c r="AA8" s="157">
        <f t="shared" si="6"/>
        <v>4.32808965598376E-5</v>
      </c>
      <c r="AB8" s="183">
        <f t="shared" si="6"/>
        <v>5.8859386904261505E-5</v>
      </c>
      <c r="AC8" s="182">
        <f>AC9/AC10</f>
        <v>5.6774159074514414E-5</v>
      </c>
      <c r="AD8" s="157">
        <f t="shared" si="6"/>
        <v>2.2845058287534422E-5</v>
      </c>
      <c r="AE8" s="157">
        <f t="shared" si="6"/>
        <v>1.9792998226877243E-5</v>
      </c>
      <c r="AF8" s="183">
        <f t="shared" si="6"/>
        <v>1.3358625664591626E-5</v>
      </c>
      <c r="AG8" s="182">
        <f>AG9/AG10</f>
        <v>1.1486331265793706E-4</v>
      </c>
      <c r="AH8" s="157">
        <f t="shared" si="6"/>
        <v>6.5175239926351964E-5</v>
      </c>
      <c r="AI8" s="157">
        <f t="shared" si="6"/>
        <v>2.3296447291788001E-5</v>
      </c>
      <c r="AJ8" s="183">
        <f t="shared" si="6"/>
        <v>2.1995102423860289E-5</v>
      </c>
      <c r="AK8" s="182">
        <f>AK9/AK10</f>
        <v>1.0279948737681577E-4</v>
      </c>
      <c r="AL8" s="157">
        <f t="shared" si="6"/>
        <v>4.206752160814428E-5</v>
      </c>
      <c r="AM8" s="157">
        <f t="shared" si="6"/>
        <v>3.0160118056085228E-5</v>
      </c>
      <c r="AN8" s="183">
        <f t="shared" si="6"/>
        <v>3.0449127322621711E-5</v>
      </c>
      <c r="AO8" s="182">
        <f>AO9/AO10</f>
        <v>6.9604338285124989E-5</v>
      </c>
      <c r="AP8" s="157">
        <f t="shared" si="6"/>
        <v>2.837227979194752E-5</v>
      </c>
      <c r="AQ8" s="157">
        <f t="shared" si="6"/>
        <v>1.7184719875847006E-5</v>
      </c>
      <c r="AR8" s="183">
        <f t="shared" si="6"/>
        <v>2.4122803160187724E-5</v>
      </c>
      <c r="AS8" s="182">
        <f>AS9/AS10</f>
        <v>1.4461502483045132E-4</v>
      </c>
      <c r="AT8" s="157">
        <f t="shared" si="6"/>
        <v>3.27428253355411E-5</v>
      </c>
      <c r="AU8" s="157">
        <f t="shared" si="6"/>
        <v>7.3186454232842285E-5</v>
      </c>
      <c r="AV8" s="183">
        <f t="shared" si="6"/>
        <v>3.8346195644697561E-5</v>
      </c>
      <c r="AW8" s="182">
        <f>AW9/AW10</f>
        <v>1.6657660896881546E-4</v>
      </c>
      <c r="AX8" s="157">
        <f t="shared" si="6"/>
        <v>5.733950901082235E-5</v>
      </c>
      <c r="AY8" s="157">
        <f t="shared" si="6"/>
        <v>5.6898367987313089E-5</v>
      </c>
      <c r="AZ8" s="183">
        <f t="shared" si="6"/>
        <v>5.1860157475572345E-5</v>
      </c>
      <c r="BA8" s="182">
        <f>BA9/BA10</f>
        <v>5.2064342040617199E-5</v>
      </c>
      <c r="BB8" s="157">
        <f t="shared" si="6"/>
        <v>1.3171821008514855E-5</v>
      </c>
      <c r="BC8" s="157">
        <f t="shared" si="6"/>
        <v>1.5576650859971751E-5</v>
      </c>
      <c r="BD8" s="183">
        <f t="shared" si="6"/>
        <v>2.2766748026170379E-5</v>
      </c>
      <c r="BE8" s="182">
        <f>BE9/BE10</f>
        <v>1.5844734053046874E-4</v>
      </c>
      <c r="BF8" s="157">
        <f t="shared" si="6"/>
        <v>5.3612542667182953E-5</v>
      </c>
      <c r="BG8" s="157">
        <f t="shared" si="6"/>
        <v>6.0684747127034864E-5</v>
      </c>
      <c r="BH8" s="183">
        <f t="shared" si="6"/>
        <v>4.6177504585077695E-5</v>
      </c>
      <c r="BI8" s="182">
        <f>BI9/BI10</f>
        <v>3.44064408857338E-5</v>
      </c>
      <c r="BJ8" s="157">
        <f t="shared" si="6"/>
        <v>3.8995567763767973E-6</v>
      </c>
      <c r="BK8" s="157">
        <f t="shared" si="6"/>
        <v>2.0504553982575866E-5</v>
      </c>
      <c r="BL8" s="183">
        <f t="shared" si="6"/>
        <v>9.6017974564838517E-6</v>
      </c>
      <c r="BM8" s="182">
        <f>BM9/BM10</f>
        <v>2.1949739616818824E-4</v>
      </c>
      <c r="BN8" s="157">
        <f t="shared" si="6"/>
        <v>6.5545961170376943E-5</v>
      </c>
      <c r="BO8" s="157">
        <f t="shared" si="6"/>
        <v>8.7700983496767794E-5</v>
      </c>
      <c r="BP8" s="183">
        <f t="shared" si="6"/>
        <v>6.3789861128970033E-5</v>
      </c>
      <c r="BQ8" s="182">
        <f>BQ9/BQ10</f>
        <v>6.4617917029388984E-5</v>
      </c>
      <c r="BR8" s="157">
        <f t="shared" si="6"/>
        <v>2.8915926880007794E-5</v>
      </c>
      <c r="BS8" s="157">
        <f t="shared" si="6"/>
        <v>2.4724197316145752E-5</v>
      </c>
      <c r="BT8" s="183">
        <f t="shared" si="6"/>
        <v>1.2296693166040441E-5</v>
      </c>
      <c r="BU8" s="182">
        <f>BU9/BU10</f>
        <v>1.5794560235464988E-4</v>
      </c>
      <c r="BV8" s="157">
        <f t="shared" ref="BV8:CN8" si="7">BV9/BV10</f>
        <v>2.8478454047122058E-5</v>
      </c>
      <c r="BW8" s="157">
        <f t="shared" si="7"/>
        <v>7.3264551513412693E-5</v>
      </c>
      <c r="BX8" s="183">
        <f t="shared" si="7"/>
        <v>5.5955827432943304E-5</v>
      </c>
      <c r="BY8" s="182">
        <f>BY9/BY10</f>
        <v>8.2839322209731536E-5</v>
      </c>
      <c r="BZ8" s="157">
        <f t="shared" si="7"/>
        <v>3.8813706397741329E-5</v>
      </c>
      <c r="CA8" s="157">
        <f t="shared" si="7"/>
        <v>2.3597590467188525E-5</v>
      </c>
      <c r="CB8" s="183">
        <f t="shared" si="7"/>
        <v>2.036935442469453E-5</v>
      </c>
      <c r="CC8" s="182">
        <f>CC9/CC10</f>
        <v>1.9976448632531726E-4</v>
      </c>
      <c r="CD8" s="157">
        <f t="shared" si="7"/>
        <v>5.9320546960472751E-5</v>
      </c>
      <c r="CE8" s="157">
        <f t="shared" si="7"/>
        <v>3.1283176481551681E-5</v>
      </c>
      <c r="CF8" s="183">
        <f t="shared" si="7"/>
        <v>4.0712390891233979E-5</v>
      </c>
      <c r="CG8" s="182">
        <f>CG9/CG10</f>
        <v>9.4865808540747179E-5</v>
      </c>
      <c r="CH8" s="157">
        <f t="shared" si="7"/>
        <v>2.9624392061271723E-5</v>
      </c>
      <c r="CI8" s="157">
        <f t="shared" si="7"/>
        <v>4.6622079267031844E-5</v>
      </c>
      <c r="CJ8" s="183">
        <f t="shared" si="7"/>
        <v>1.8919260680569466E-5</v>
      </c>
      <c r="CK8" s="182">
        <f>CK9/CK10</f>
        <v>9.2752285147025223E-5</v>
      </c>
      <c r="CL8" s="157">
        <f t="shared" si="7"/>
        <v>3.6539536667639626E-5</v>
      </c>
      <c r="CM8" s="157">
        <f t="shared" si="7"/>
        <v>3.7062497400732444E-5</v>
      </c>
      <c r="CN8" s="183">
        <f t="shared" si="7"/>
        <v>1.9356467670577353E-5</v>
      </c>
      <c r="CQ8" s="98"/>
    </row>
    <row r="9" spans="1:95" ht="25.5" x14ac:dyDescent="0.2">
      <c r="A9" s="97" t="s">
        <v>40</v>
      </c>
      <c r="B9" s="97" t="s">
        <v>41</v>
      </c>
      <c r="C9" s="97"/>
      <c r="D9" s="120"/>
      <c r="E9" s="175">
        <f>F9+G9+H9</f>
        <v>157</v>
      </c>
      <c r="F9" s="135">
        <v>42</v>
      </c>
      <c r="G9" s="135">
        <v>36</v>
      </c>
      <c r="H9" s="176">
        <v>79</v>
      </c>
      <c r="I9" s="175">
        <f>J9+K9+L9</f>
        <v>75</v>
      </c>
      <c r="J9" s="136">
        <v>23</v>
      </c>
      <c r="K9" s="142">
        <v>33</v>
      </c>
      <c r="L9" s="195">
        <v>19</v>
      </c>
      <c r="M9" s="175">
        <f>N9+O9+P9</f>
        <v>1085</v>
      </c>
      <c r="N9" s="135">
        <v>660</v>
      </c>
      <c r="O9" s="135">
        <v>310</v>
      </c>
      <c r="P9" s="176">
        <v>115</v>
      </c>
      <c r="Q9" s="175">
        <f>R9+S9+T9</f>
        <v>2724</v>
      </c>
      <c r="R9" s="135">
        <v>640</v>
      </c>
      <c r="S9" s="135">
        <v>1085</v>
      </c>
      <c r="T9" s="176">
        <v>999</v>
      </c>
      <c r="U9" s="175">
        <f>V9+W9+X9</f>
        <v>116</v>
      </c>
      <c r="V9" s="143">
        <v>49</v>
      </c>
      <c r="W9" s="136">
        <v>55</v>
      </c>
      <c r="X9" s="168">
        <v>12</v>
      </c>
      <c r="Y9" s="175">
        <f>Z9+AA9+AB9</f>
        <v>2116</v>
      </c>
      <c r="Z9" s="141">
        <v>1340</v>
      </c>
      <c r="AA9" s="141">
        <v>330</v>
      </c>
      <c r="AB9" s="176">
        <v>446</v>
      </c>
      <c r="AC9" s="175">
        <f>AD9+AE9+AF9</f>
        <v>34</v>
      </c>
      <c r="AD9" s="141">
        <v>14</v>
      </c>
      <c r="AE9" s="141">
        <v>12</v>
      </c>
      <c r="AF9" s="176">
        <v>8</v>
      </c>
      <c r="AG9" s="175">
        <f>AH9+AI9+AJ9</f>
        <v>47</v>
      </c>
      <c r="AH9" s="141">
        <v>28</v>
      </c>
      <c r="AI9" s="144">
        <v>10</v>
      </c>
      <c r="AJ9" s="176">
        <v>9</v>
      </c>
      <c r="AK9" s="175">
        <f>AL9+AM9+AN9</f>
        <v>763</v>
      </c>
      <c r="AL9" s="135">
        <v>312</v>
      </c>
      <c r="AM9" s="135">
        <v>225</v>
      </c>
      <c r="AN9" s="176">
        <v>226</v>
      </c>
      <c r="AO9" s="175">
        <f>AP9+AQ9+AR9</f>
        <v>1108</v>
      </c>
      <c r="AP9" s="138">
        <v>451</v>
      </c>
      <c r="AQ9" s="136">
        <v>273</v>
      </c>
      <c r="AR9" s="167">
        <v>384</v>
      </c>
      <c r="AS9" s="175">
        <f>AT9+AU9+AV9</f>
        <v>841</v>
      </c>
      <c r="AT9" s="138">
        <v>191</v>
      </c>
      <c r="AU9" s="138">
        <v>427</v>
      </c>
      <c r="AV9" s="209">
        <v>223</v>
      </c>
      <c r="AW9" s="175">
        <f>AX9+AY9+AZ9</f>
        <v>3363</v>
      </c>
      <c r="AX9" s="136">
        <v>1161</v>
      </c>
      <c r="AY9" s="136">
        <v>1155</v>
      </c>
      <c r="AZ9" s="168">
        <v>1047</v>
      </c>
      <c r="BA9" s="175">
        <f>BB9+BC9+BD9</f>
        <v>1427</v>
      </c>
      <c r="BB9" s="136">
        <v>371</v>
      </c>
      <c r="BC9" s="136">
        <v>432</v>
      </c>
      <c r="BD9" s="168">
        <v>624</v>
      </c>
      <c r="BE9" s="175">
        <f>BF9+BG9+BH9</f>
        <v>1273</v>
      </c>
      <c r="BF9" s="140">
        <v>418</v>
      </c>
      <c r="BG9" s="136">
        <v>484</v>
      </c>
      <c r="BH9" s="168">
        <v>371</v>
      </c>
      <c r="BI9" s="175">
        <f>BJ9+BK9+BL9</f>
        <v>43</v>
      </c>
      <c r="BJ9" s="136">
        <v>5</v>
      </c>
      <c r="BK9" s="137">
        <v>26</v>
      </c>
      <c r="BL9" s="168">
        <v>12</v>
      </c>
      <c r="BM9" s="175">
        <f>BN9+BO9+BP9</f>
        <v>437</v>
      </c>
      <c r="BN9" s="141">
        <v>134</v>
      </c>
      <c r="BO9" s="141">
        <v>176</v>
      </c>
      <c r="BP9" s="212">
        <v>127</v>
      </c>
      <c r="BQ9" s="175">
        <f>BR9+BS9+BT9</f>
        <v>536</v>
      </c>
      <c r="BR9" s="141">
        <v>231</v>
      </c>
      <c r="BS9" s="144">
        <v>203</v>
      </c>
      <c r="BT9" s="176">
        <v>102</v>
      </c>
      <c r="BU9" s="175">
        <f>BV9+BW9+BX9</f>
        <v>1767</v>
      </c>
      <c r="BV9" s="135">
        <v>320</v>
      </c>
      <c r="BW9" s="135">
        <v>821</v>
      </c>
      <c r="BX9" s="176">
        <v>626</v>
      </c>
      <c r="BY9" s="175">
        <f>BZ9+CA9+CB9</f>
        <v>1399</v>
      </c>
      <c r="BZ9" s="138">
        <v>656</v>
      </c>
      <c r="CA9" s="136">
        <v>399</v>
      </c>
      <c r="CB9" s="167">
        <v>344</v>
      </c>
      <c r="CC9" s="175">
        <f>CD9+CE9+CF9</f>
        <v>2262</v>
      </c>
      <c r="CD9" s="136">
        <v>1185</v>
      </c>
      <c r="CE9" s="136">
        <v>616</v>
      </c>
      <c r="CF9" s="168">
        <v>461</v>
      </c>
      <c r="CG9" s="175">
        <f>CH9+CI9+CJ9</f>
        <v>1760</v>
      </c>
      <c r="CH9" s="136">
        <v>545</v>
      </c>
      <c r="CI9" s="136">
        <v>864</v>
      </c>
      <c r="CJ9" s="168">
        <v>351</v>
      </c>
      <c r="CK9" s="175">
        <f>CL9+CM9+CN9</f>
        <v>1519</v>
      </c>
      <c r="CL9" s="138">
        <v>596</v>
      </c>
      <c r="CM9" s="138">
        <v>606</v>
      </c>
      <c r="CN9" s="168">
        <v>317</v>
      </c>
      <c r="CQ9" s="98"/>
    </row>
    <row r="10" spans="1:95" ht="25.5" x14ac:dyDescent="0.2">
      <c r="A10" s="99" t="s">
        <v>42</v>
      </c>
      <c r="B10" s="97" t="s">
        <v>43</v>
      </c>
      <c r="C10" s="97"/>
      <c r="D10" s="120"/>
      <c r="E10" s="175">
        <f>H10</f>
        <v>13899812.999999996</v>
      </c>
      <c r="F10" s="145">
        <v>14079294.999999996</v>
      </c>
      <c r="G10" s="135">
        <v>14028344.999999998</v>
      </c>
      <c r="H10" s="176">
        <v>13899812.999999996</v>
      </c>
      <c r="I10" s="175">
        <f>L10</f>
        <v>2798242.0000000009</v>
      </c>
      <c r="J10" s="145">
        <v>2883355.0000000009</v>
      </c>
      <c r="K10" s="145">
        <v>2842489.0000000005</v>
      </c>
      <c r="L10" s="176">
        <v>2798242.0000000009</v>
      </c>
      <c r="M10" s="175">
        <f>P10</f>
        <v>10877887.999999996</v>
      </c>
      <c r="N10" s="145">
        <v>11044194.999999998</v>
      </c>
      <c r="O10" s="145">
        <v>10979475</v>
      </c>
      <c r="P10" s="176">
        <v>10877887.999999996</v>
      </c>
      <c r="Q10" s="175">
        <f>T10</f>
        <v>11323334</v>
      </c>
      <c r="R10" s="135">
        <v>11572357.000000004</v>
      </c>
      <c r="S10" s="145">
        <v>11358473.000000002</v>
      </c>
      <c r="T10" s="176">
        <v>11323334</v>
      </c>
      <c r="U10" s="175">
        <f>X10</f>
        <v>22436326</v>
      </c>
      <c r="V10" s="145">
        <v>22728517</v>
      </c>
      <c r="W10" s="145">
        <v>22572011</v>
      </c>
      <c r="X10" s="176">
        <v>22436326</v>
      </c>
      <c r="Y10" s="175">
        <f>AB10</f>
        <v>7577381.0000000009</v>
      </c>
      <c r="Z10" s="145">
        <v>7654436</v>
      </c>
      <c r="AA10" s="145">
        <v>7624611.0000000019</v>
      </c>
      <c r="AB10" s="176">
        <v>7577381.0000000009</v>
      </c>
      <c r="AC10" s="175">
        <f>AF10</f>
        <v>598864</v>
      </c>
      <c r="AD10" s="145">
        <v>612824.00000000023</v>
      </c>
      <c r="AE10" s="145">
        <v>606275</v>
      </c>
      <c r="AF10" s="176">
        <v>598864</v>
      </c>
      <c r="AG10" s="175">
        <f>AJ10</f>
        <v>409182</v>
      </c>
      <c r="AH10" s="145">
        <v>429611.00000000012</v>
      </c>
      <c r="AI10" s="145">
        <v>429250</v>
      </c>
      <c r="AJ10" s="176">
        <v>409182</v>
      </c>
      <c r="AK10" s="175">
        <f>AN10</f>
        <v>7422215.9999999991</v>
      </c>
      <c r="AL10" s="145">
        <v>7416647.9999999991</v>
      </c>
      <c r="AM10" s="145">
        <v>7460182.9999999981</v>
      </c>
      <c r="AN10" s="176">
        <v>7422215.9999999991</v>
      </c>
      <c r="AO10" s="175">
        <f>AR10</f>
        <v>15918548.000000002</v>
      </c>
      <c r="AP10" s="145">
        <v>15895797</v>
      </c>
      <c r="AQ10" s="145">
        <v>15886206.000000002</v>
      </c>
      <c r="AR10" s="176">
        <v>15918548.000000002</v>
      </c>
      <c r="AS10" s="175">
        <f>AV10</f>
        <v>5815440.0000000009</v>
      </c>
      <c r="AT10" s="145">
        <v>5833339</v>
      </c>
      <c r="AU10" s="145">
        <v>5834412.9999999991</v>
      </c>
      <c r="AV10" s="176">
        <v>5815440.0000000009</v>
      </c>
      <c r="AW10" s="175">
        <f>AZ10</f>
        <v>20188909.000000004</v>
      </c>
      <c r="AX10" s="136">
        <v>20247819</v>
      </c>
      <c r="AY10" s="145">
        <v>20299352</v>
      </c>
      <c r="AZ10" s="176">
        <v>20188909.000000004</v>
      </c>
      <c r="BA10" s="175">
        <f>BD10</f>
        <v>27408393.999999996</v>
      </c>
      <c r="BB10" s="145">
        <v>28166189</v>
      </c>
      <c r="BC10" s="145">
        <v>27733818</v>
      </c>
      <c r="BD10" s="176">
        <v>27408393.999999996</v>
      </c>
      <c r="BE10" s="175">
        <f>BH10</f>
        <v>8034215</v>
      </c>
      <c r="BF10" s="145">
        <v>7796683</v>
      </c>
      <c r="BG10" s="145">
        <v>7975645</v>
      </c>
      <c r="BH10" s="176">
        <v>8034215</v>
      </c>
      <c r="BI10" s="175">
        <f>BL10</f>
        <v>1249766.0000000002</v>
      </c>
      <c r="BJ10" s="145">
        <v>1282197</v>
      </c>
      <c r="BK10" s="145">
        <v>1268010.9999999998</v>
      </c>
      <c r="BL10" s="176">
        <v>1249766.0000000002</v>
      </c>
      <c r="BM10" s="175">
        <f>BP10</f>
        <v>1990912</v>
      </c>
      <c r="BN10" s="145">
        <v>2044367</v>
      </c>
      <c r="BO10" s="141">
        <v>2006818.9999999995</v>
      </c>
      <c r="BP10" s="212">
        <v>1990912</v>
      </c>
      <c r="BQ10" s="175">
        <f>BT10</f>
        <v>8294912.9999999991</v>
      </c>
      <c r="BR10" s="145">
        <v>7988676.9999999991</v>
      </c>
      <c r="BS10" s="145">
        <v>8210580</v>
      </c>
      <c r="BT10" s="176">
        <v>8294912.9999999991</v>
      </c>
      <c r="BU10" s="175">
        <f>BX10</f>
        <v>11187395.999999996</v>
      </c>
      <c r="BV10" s="135">
        <v>11236564.999999998</v>
      </c>
      <c r="BW10" s="145">
        <v>11205965.000000004</v>
      </c>
      <c r="BX10" s="176">
        <v>11187395.999999996</v>
      </c>
      <c r="BY10" s="175">
        <f>CB10</f>
        <v>16888114.999999996</v>
      </c>
      <c r="BZ10" s="145">
        <v>16901246</v>
      </c>
      <c r="CA10" s="145">
        <v>16908506</v>
      </c>
      <c r="CB10" s="176">
        <v>16888114.999999996</v>
      </c>
      <c r="CC10" s="175">
        <f>CF10</f>
        <v>11323334</v>
      </c>
      <c r="CD10" s="145">
        <v>19976214.999999996</v>
      </c>
      <c r="CE10" s="145">
        <v>19691095.000000004</v>
      </c>
      <c r="CF10" s="176">
        <v>11323334</v>
      </c>
      <c r="CG10" s="175">
        <f>CJ10</f>
        <v>18552522</v>
      </c>
      <c r="CH10" s="145">
        <v>18397002</v>
      </c>
      <c r="CI10" s="145">
        <v>18531992</v>
      </c>
      <c r="CJ10" s="176">
        <v>18552522</v>
      </c>
      <c r="CK10" s="175">
        <f>CN10</f>
        <v>16376954.999999994</v>
      </c>
      <c r="CL10" s="145">
        <v>16311099</v>
      </c>
      <c r="CM10" s="145">
        <v>16350760</v>
      </c>
      <c r="CN10" s="176">
        <v>16376954.999999994</v>
      </c>
      <c r="CQ10" s="98"/>
    </row>
    <row r="11" spans="1:95" s="100" customFormat="1" x14ac:dyDescent="0.2">
      <c r="A11" s="96" t="s">
        <v>45</v>
      </c>
      <c r="B11" s="96" t="s">
        <v>44</v>
      </c>
      <c r="C11" s="96" t="s">
        <v>143</v>
      </c>
      <c r="D11" s="118"/>
      <c r="E11" s="225">
        <f>E13/E15</f>
        <v>0.99965765148921604</v>
      </c>
      <c r="F11" s="226">
        <f>F13/F15</f>
        <v>0.99902056807051909</v>
      </c>
      <c r="G11" s="226">
        <f t="shared" ref="G11:W11" si="8">G13/G15</f>
        <v>1</v>
      </c>
      <c r="H11" s="228">
        <f t="shared" si="8"/>
        <v>1</v>
      </c>
      <c r="I11" s="225">
        <f t="shared" si="8"/>
        <v>1</v>
      </c>
      <c r="J11" s="226">
        <f t="shared" si="8"/>
        <v>1</v>
      </c>
      <c r="K11" s="226">
        <f t="shared" si="8"/>
        <v>1</v>
      </c>
      <c r="L11" s="228">
        <f t="shared" si="8"/>
        <v>1</v>
      </c>
      <c r="M11" s="225">
        <f t="shared" si="8"/>
        <v>1</v>
      </c>
      <c r="N11" s="226">
        <f t="shared" si="8"/>
        <v>1</v>
      </c>
      <c r="O11" s="226">
        <f t="shared" si="8"/>
        <v>1</v>
      </c>
      <c r="P11" s="228">
        <f>P13/P15</f>
        <v>1</v>
      </c>
      <c r="Q11" s="225">
        <f t="shared" si="8"/>
        <v>1</v>
      </c>
      <c r="R11" s="226">
        <f t="shared" si="8"/>
        <v>1</v>
      </c>
      <c r="S11" s="226">
        <f t="shared" si="8"/>
        <v>1</v>
      </c>
      <c r="T11" s="228">
        <f t="shared" si="8"/>
        <v>1</v>
      </c>
      <c r="U11" s="225">
        <f t="shared" si="8"/>
        <v>1</v>
      </c>
      <c r="V11" s="226">
        <f t="shared" si="8"/>
        <v>1</v>
      </c>
      <c r="W11" s="226">
        <f t="shared" si="8"/>
        <v>1</v>
      </c>
      <c r="X11" s="228">
        <f>X13/X15</f>
        <v>1</v>
      </c>
      <c r="Y11" s="225">
        <f t="shared" ref="Y11:AA11" si="9">Y13/Y15</f>
        <v>1</v>
      </c>
      <c r="Z11" s="226">
        <f>Z13/Z15</f>
        <v>1</v>
      </c>
      <c r="AA11" s="226">
        <f t="shared" si="9"/>
        <v>1</v>
      </c>
      <c r="AB11" s="228">
        <f>AB13/AB15</f>
        <v>1</v>
      </c>
      <c r="AC11" s="225">
        <f t="shared" ref="AC11:AE11" si="10">AC13/AC15</f>
        <v>1</v>
      </c>
      <c r="AD11" s="226">
        <f t="shared" si="10"/>
        <v>1</v>
      </c>
      <c r="AE11" s="226">
        <f t="shared" si="10"/>
        <v>1</v>
      </c>
      <c r="AF11" s="228">
        <f>AF13/AF15</f>
        <v>1</v>
      </c>
      <c r="AG11" s="225">
        <f t="shared" ref="AG11:AI11" si="11">AG13/AG15</f>
        <v>1</v>
      </c>
      <c r="AH11" s="226">
        <f t="shared" si="11"/>
        <v>1</v>
      </c>
      <c r="AI11" s="226">
        <f t="shared" si="11"/>
        <v>1</v>
      </c>
      <c r="AJ11" s="228">
        <f>AJ13/AJ15</f>
        <v>1</v>
      </c>
      <c r="AK11" s="225">
        <f t="shared" ref="AK11:AM11" si="12">AK13/AK15</f>
        <v>1</v>
      </c>
      <c r="AL11" s="226">
        <f t="shared" si="12"/>
        <v>1</v>
      </c>
      <c r="AM11" s="226">
        <f t="shared" si="12"/>
        <v>1</v>
      </c>
      <c r="AN11" s="228">
        <f>AN13/AN15</f>
        <v>1</v>
      </c>
      <c r="AO11" s="225">
        <f t="shared" ref="AO11:AQ11" si="13">AO13/AO15</f>
        <v>1</v>
      </c>
      <c r="AP11" s="226">
        <f t="shared" si="13"/>
        <v>1</v>
      </c>
      <c r="AQ11" s="226">
        <f t="shared" si="13"/>
        <v>1</v>
      </c>
      <c r="AR11" s="228">
        <f>AR13/AR15</f>
        <v>1</v>
      </c>
      <c r="AS11" s="225">
        <f t="shared" ref="AS11:AU11" si="14">AS13/AS15</f>
        <v>0.99963846710050619</v>
      </c>
      <c r="AT11" s="226">
        <f t="shared" si="14"/>
        <v>0.99890829694323147</v>
      </c>
      <c r="AU11" s="226">
        <f t="shared" si="14"/>
        <v>1</v>
      </c>
      <c r="AV11" s="228">
        <f>AV13/AV15</f>
        <v>1</v>
      </c>
      <c r="AW11" s="225">
        <f t="shared" ref="AW11:AY11" si="15">AW13/AW15</f>
        <v>1</v>
      </c>
      <c r="AX11" s="226">
        <f t="shared" si="15"/>
        <v>1</v>
      </c>
      <c r="AY11" s="226">
        <f t="shared" si="15"/>
        <v>1</v>
      </c>
      <c r="AZ11" s="228">
        <f>AZ13/AZ15</f>
        <v>1</v>
      </c>
      <c r="BA11" s="225">
        <f t="shared" ref="BA11:BC11" si="16">BA13/BA15</f>
        <v>1</v>
      </c>
      <c r="BB11" s="226">
        <f t="shared" si="16"/>
        <v>1</v>
      </c>
      <c r="BC11" s="226">
        <f t="shared" si="16"/>
        <v>1</v>
      </c>
      <c r="BD11" s="228">
        <f>BD13/BD15</f>
        <v>1</v>
      </c>
      <c r="BE11" s="225">
        <f t="shared" ref="BE11:BG11" si="17">BE13/BE15</f>
        <v>1</v>
      </c>
      <c r="BF11" s="226">
        <f t="shared" si="17"/>
        <v>1</v>
      </c>
      <c r="BG11" s="226">
        <f t="shared" si="17"/>
        <v>1</v>
      </c>
      <c r="BH11" s="228">
        <f>BH13/BH15</f>
        <v>1</v>
      </c>
      <c r="BI11" s="225">
        <f t="shared" ref="BI11:BK11" si="18">BI13/BI15</f>
        <v>1</v>
      </c>
      <c r="BJ11" s="226">
        <f t="shared" si="18"/>
        <v>1</v>
      </c>
      <c r="BK11" s="226">
        <f t="shared" si="18"/>
        <v>1</v>
      </c>
      <c r="BL11" s="228">
        <f>BL13/BL15</f>
        <v>1</v>
      </c>
      <c r="BM11" s="225">
        <f t="shared" ref="BM11:BO11" si="19">BM13/BM15</f>
        <v>1</v>
      </c>
      <c r="BN11" s="226">
        <f t="shared" si="19"/>
        <v>1</v>
      </c>
      <c r="BO11" s="226">
        <f t="shared" si="19"/>
        <v>1</v>
      </c>
      <c r="BP11" s="228">
        <f>BP13/BP15</f>
        <v>1</v>
      </c>
      <c r="BQ11" s="225">
        <f t="shared" ref="BQ11:BS11" si="20">BQ13/BQ15</f>
        <v>1</v>
      </c>
      <c r="BR11" s="226">
        <f t="shared" si="20"/>
        <v>1</v>
      </c>
      <c r="BS11" s="226">
        <f t="shared" si="20"/>
        <v>1</v>
      </c>
      <c r="BT11" s="228">
        <f>BT13/BT15</f>
        <v>1</v>
      </c>
      <c r="BU11" s="225">
        <f t="shared" ref="BU11:BW11" si="21">BU13/BU15</f>
        <v>1</v>
      </c>
      <c r="BV11" s="226">
        <f t="shared" si="21"/>
        <v>1</v>
      </c>
      <c r="BW11" s="226">
        <f t="shared" si="21"/>
        <v>1</v>
      </c>
      <c r="BX11" s="228">
        <f>BX13/BX15</f>
        <v>1</v>
      </c>
      <c r="BY11" s="225">
        <f t="shared" ref="BY11:CA11" si="22">BY13/BY15</f>
        <v>1</v>
      </c>
      <c r="BZ11" s="226">
        <f t="shared" si="22"/>
        <v>1</v>
      </c>
      <c r="CA11" s="226">
        <f t="shared" si="22"/>
        <v>1</v>
      </c>
      <c r="CB11" s="228">
        <f>CB13/CB15</f>
        <v>1</v>
      </c>
      <c r="CC11" s="225">
        <f t="shared" ref="CC11:CE11" si="23">CC13/CC15</f>
        <v>1</v>
      </c>
      <c r="CD11" s="226">
        <f t="shared" si="23"/>
        <v>1</v>
      </c>
      <c r="CE11" s="226">
        <f t="shared" si="23"/>
        <v>1</v>
      </c>
      <c r="CF11" s="228">
        <f>CF13/CF15</f>
        <v>1</v>
      </c>
      <c r="CG11" s="225">
        <f t="shared" ref="CG11:CI11" si="24">CG13/CG15</f>
        <v>1</v>
      </c>
      <c r="CH11" s="226">
        <f t="shared" si="24"/>
        <v>1</v>
      </c>
      <c r="CI11" s="226">
        <f t="shared" si="24"/>
        <v>1</v>
      </c>
      <c r="CJ11" s="228">
        <f>CJ13/CJ15</f>
        <v>1</v>
      </c>
      <c r="CK11" s="225">
        <f t="shared" ref="CK11:CL11" si="25">CK13/CK15</f>
        <v>1</v>
      </c>
      <c r="CL11" s="226">
        <f t="shared" si="25"/>
        <v>1</v>
      </c>
      <c r="CM11" s="226">
        <f>CM13/CM15</f>
        <v>1</v>
      </c>
      <c r="CN11" s="228">
        <f>CN13/CN15</f>
        <v>1</v>
      </c>
      <c r="CQ11" s="101"/>
    </row>
    <row r="12" spans="1:95" s="100" customFormat="1" x14ac:dyDescent="0.2">
      <c r="A12" s="96" t="s">
        <v>48</v>
      </c>
      <c r="B12" s="96" t="s">
        <v>44</v>
      </c>
      <c r="C12" s="96" t="s">
        <v>144</v>
      </c>
      <c r="D12" s="118"/>
      <c r="E12" s="225">
        <f>E14/E15</f>
        <v>1</v>
      </c>
      <c r="F12" s="226">
        <f>F14/F15</f>
        <v>1</v>
      </c>
      <c r="G12" s="226">
        <f t="shared" ref="G12:BR12" si="26">G14/G15</f>
        <v>1</v>
      </c>
      <c r="H12" s="228">
        <f t="shared" si="26"/>
        <v>1</v>
      </c>
      <c r="I12" s="225">
        <f t="shared" si="26"/>
        <v>1</v>
      </c>
      <c r="J12" s="226">
        <f t="shared" si="26"/>
        <v>1</v>
      </c>
      <c r="K12" s="226">
        <f t="shared" si="26"/>
        <v>1</v>
      </c>
      <c r="L12" s="228">
        <f t="shared" si="26"/>
        <v>1</v>
      </c>
      <c r="M12" s="225">
        <f t="shared" si="26"/>
        <v>1</v>
      </c>
      <c r="N12" s="226">
        <f t="shared" si="26"/>
        <v>1</v>
      </c>
      <c r="O12" s="226">
        <f t="shared" si="26"/>
        <v>1</v>
      </c>
      <c r="P12" s="228">
        <f t="shared" si="26"/>
        <v>1</v>
      </c>
      <c r="Q12" s="225">
        <f t="shared" si="26"/>
        <v>1</v>
      </c>
      <c r="R12" s="226">
        <f t="shared" si="26"/>
        <v>1</v>
      </c>
      <c r="S12" s="226">
        <f t="shared" si="26"/>
        <v>1</v>
      </c>
      <c r="T12" s="228">
        <f t="shared" si="26"/>
        <v>1</v>
      </c>
      <c r="U12" s="225">
        <f t="shared" si="26"/>
        <v>1</v>
      </c>
      <c r="V12" s="226">
        <f t="shared" si="26"/>
        <v>1</v>
      </c>
      <c r="W12" s="226">
        <f t="shared" si="26"/>
        <v>1</v>
      </c>
      <c r="X12" s="228">
        <f t="shared" si="26"/>
        <v>1</v>
      </c>
      <c r="Y12" s="225">
        <f t="shared" si="26"/>
        <v>1</v>
      </c>
      <c r="Z12" s="226">
        <f t="shared" si="26"/>
        <v>1</v>
      </c>
      <c r="AA12" s="226">
        <f t="shared" si="26"/>
        <v>1</v>
      </c>
      <c r="AB12" s="228">
        <f t="shared" si="26"/>
        <v>1</v>
      </c>
      <c r="AC12" s="225">
        <f t="shared" si="26"/>
        <v>1</v>
      </c>
      <c r="AD12" s="226">
        <f>AD14/AD15</f>
        <v>1</v>
      </c>
      <c r="AE12" s="226">
        <f t="shared" si="26"/>
        <v>1</v>
      </c>
      <c r="AF12" s="228">
        <f t="shared" si="26"/>
        <v>1</v>
      </c>
      <c r="AG12" s="225">
        <f t="shared" si="26"/>
        <v>1</v>
      </c>
      <c r="AH12" s="226">
        <f t="shared" si="26"/>
        <v>1</v>
      </c>
      <c r="AI12" s="226">
        <f t="shared" si="26"/>
        <v>1</v>
      </c>
      <c r="AJ12" s="228">
        <f t="shared" si="26"/>
        <v>1</v>
      </c>
      <c r="AK12" s="225">
        <f t="shared" si="26"/>
        <v>1</v>
      </c>
      <c r="AL12" s="226">
        <f t="shared" si="26"/>
        <v>1</v>
      </c>
      <c r="AM12" s="226">
        <f t="shared" si="26"/>
        <v>1</v>
      </c>
      <c r="AN12" s="228">
        <f t="shared" si="26"/>
        <v>1</v>
      </c>
      <c r="AO12" s="225">
        <f>AO14/AO15</f>
        <v>1</v>
      </c>
      <c r="AP12" s="226">
        <f>AP14/AP15</f>
        <v>1</v>
      </c>
      <c r="AQ12" s="226">
        <f t="shared" si="26"/>
        <v>1</v>
      </c>
      <c r="AR12" s="228">
        <f t="shared" si="26"/>
        <v>1</v>
      </c>
      <c r="AS12" s="225">
        <f t="shared" si="26"/>
        <v>0.99963846710050619</v>
      </c>
      <c r="AT12" s="226">
        <f t="shared" si="26"/>
        <v>0.99890829694323147</v>
      </c>
      <c r="AU12" s="226">
        <f t="shared" si="26"/>
        <v>1</v>
      </c>
      <c r="AV12" s="228">
        <f t="shared" si="26"/>
        <v>1</v>
      </c>
      <c r="AW12" s="225">
        <f t="shared" si="26"/>
        <v>1</v>
      </c>
      <c r="AX12" s="226">
        <f t="shared" si="26"/>
        <v>1</v>
      </c>
      <c r="AY12" s="226">
        <f t="shared" si="26"/>
        <v>1</v>
      </c>
      <c r="AZ12" s="228">
        <f t="shared" si="26"/>
        <v>1</v>
      </c>
      <c r="BA12" s="225">
        <f t="shared" si="26"/>
        <v>1</v>
      </c>
      <c r="BB12" s="226">
        <f t="shared" si="26"/>
        <v>1</v>
      </c>
      <c r="BC12" s="226">
        <f t="shared" si="26"/>
        <v>1</v>
      </c>
      <c r="BD12" s="228">
        <f t="shared" si="26"/>
        <v>1</v>
      </c>
      <c r="BE12" s="225">
        <f t="shared" si="26"/>
        <v>1</v>
      </c>
      <c r="BF12" s="226">
        <f t="shared" si="26"/>
        <v>1</v>
      </c>
      <c r="BG12" s="226">
        <f t="shared" si="26"/>
        <v>1</v>
      </c>
      <c r="BH12" s="228">
        <f t="shared" si="26"/>
        <v>1</v>
      </c>
      <c r="BI12" s="225">
        <f t="shared" si="26"/>
        <v>1</v>
      </c>
      <c r="BJ12" s="226">
        <f t="shared" si="26"/>
        <v>1</v>
      </c>
      <c r="BK12" s="226">
        <f t="shared" si="26"/>
        <v>1</v>
      </c>
      <c r="BL12" s="228">
        <f t="shared" si="26"/>
        <v>1</v>
      </c>
      <c r="BM12" s="225">
        <f t="shared" si="26"/>
        <v>1</v>
      </c>
      <c r="BN12" s="226">
        <f t="shared" si="26"/>
        <v>1</v>
      </c>
      <c r="BO12" s="226">
        <f t="shared" si="26"/>
        <v>1</v>
      </c>
      <c r="BP12" s="228">
        <f t="shared" si="26"/>
        <v>1</v>
      </c>
      <c r="BQ12" s="225">
        <f t="shared" si="26"/>
        <v>1</v>
      </c>
      <c r="BR12" s="226">
        <f t="shared" si="26"/>
        <v>1</v>
      </c>
      <c r="BS12" s="226">
        <f t="shared" ref="BS12:CN12" si="27">BS14/BS15</f>
        <v>1</v>
      </c>
      <c r="BT12" s="228">
        <f t="shared" si="27"/>
        <v>1</v>
      </c>
      <c r="BU12" s="225">
        <f t="shared" si="27"/>
        <v>1</v>
      </c>
      <c r="BV12" s="226">
        <f t="shared" si="27"/>
        <v>1</v>
      </c>
      <c r="BW12" s="226">
        <f t="shared" si="27"/>
        <v>1</v>
      </c>
      <c r="BX12" s="228">
        <f t="shared" si="27"/>
        <v>1</v>
      </c>
      <c r="BY12" s="225">
        <f t="shared" si="27"/>
        <v>1</v>
      </c>
      <c r="BZ12" s="226">
        <f t="shared" si="27"/>
        <v>1</v>
      </c>
      <c r="CA12" s="226">
        <f t="shared" si="27"/>
        <v>1</v>
      </c>
      <c r="CB12" s="228">
        <f t="shared" si="27"/>
        <v>1</v>
      </c>
      <c r="CC12" s="225">
        <f t="shared" si="27"/>
        <v>1</v>
      </c>
      <c r="CD12" s="226">
        <f t="shared" si="27"/>
        <v>1</v>
      </c>
      <c r="CE12" s="226">
        <f t="shared" si="27"/>
        <v>1</v>
      </c>
      <c r="CF12" s="228">
        <f t="shared" si="27"/>
        <v>1</v>
      </c>
      <c r="CG12" s="225">
        <f t="shared" si="27"/>
        <v>1</v>
      </c>
      <c r="CH12" s="226">
        <f t="shared" si="27"/>
        <v>1</v>
      </c>
      <c r="CI12" s="226">
        <f t="shared" si="27"/>
        <v>1</v>
      </c>
      <c r="CJ12" s="228">
        <f t="shared" si="27"/>
        <v>1</v>
      </c>
      <c r="CK12" s="225">
        <f>CK14/CK15</f>
        <v>1</v>
      </c>
      <c r="CL12" s="226">
        <f>CL14/CL15</f>
        <v>1</v>
      </c>
      <c r="CM12" s="226">
        <f t="shared" si="27"/>
        <v>1</v>
      </c>
      <c r="CN12" s="228">
        <f t="shared" si="27"/>
        <v>1</v>
      </c>
      <c r="CQ12" s="101"/>
    </row>
    <row r="13" spans="1:95" s="100" customFormat="1" ht="48" customHeight="1" x14ac:dyDescent="0.2">
      <c r="A13" s="97" t="s">
        <v>52</v>
      </c>
      <c r="B13" s="97" t="s">
        <v>46</v>
      </c>
      <c r="C13" s="97" t="s">
        <v>47</v>
      </c>
      <c r="D13" s="120"/>
      <c r="E13" s="177">
        <f>F13+G13+H13</f>
        <v>2920</v>
      </c>
      <c r="F13" s="146">
        <v>1020</v>
      </c>
      <c r="G13" s="147">
        <v>938</v>
      </c>
      <c r="H13" s="178">
        <v>962</v>
      </c>
      <c r="I13" s="177">
        <f t="shared" ref="I13:I17" si="28">J13+K13+L13</f>
        <v>415</v>
      </c>
      <c r="J13" s="146">
        <v>195</v>
      </c>
      <c r="K13" s="133">
        <f>88+58</f>
        <v>146</v>
      </c>
      <c r="L13" s="188">
        <f>43+31</f>
        <v>74</v>
      </c>
      <c r="M13" s="177">
        <f t="shared" ref="M13:M17" si="29">N13+O13+P13</f>
        <v>2364</v>
      </c>
      <c r="N13" s="146">
        <v>1196</v>
      </c>
      <c r="O13" s="150">
        <v>799</v>
      </c>
      <c r="P13" s="200">
        <v>369</v>
      </c>
      <c r="Q13" s="177">
        <f t="shared" ref="Q13:Q17" si="30">R13+S13+T13</f>
        <v>11687</v>
      </c>
      <c r="R13" s="146">
        <v>3860</v>
      </c>
      <c r="S13" s="135">
        <v>4163</v>
      </c>
      <c r="T13" s="176">
        <v>3664</v>
      </c>
      <c r="U13" s="177">
        <f t="shared" ref="U13:U17" si="31">V13+W13+X13</f>
        <v>10667</v>
      </c>
      <c r="V13" s="146">
        <v>3980</v>
      </c>
      <c r="W13" s="136">
        <v>3461</v>
      </c>
      <c r="X13" s="168">
        <v>3226</v>
      </c>
      <c r="Y13" s="177">
        <f t="shared" ref="Y13:Y17" si="32">Z13+AA13+AB13</f>
        <v>5346</v>
      </c>
      <c r="Z13" s="151">
        <v>2302</v>
      </c>
      <c r="AA13" s="151">
        <v>1397</v>
      </c>
      <c r="AB13" s="209">
        <v>1647</v>
      </c>
      <c r="AC13" s="177">
        <f t="shared" ref="AC13:AC17" si="33">AD13+AE13+AF13</f>
        <v>181</v>
      </c>
      <c r="AD13" s="146">
        <v>67</v>
      </c>
      <c r="AE13" s="136">
        <v>62</v>
      </c>
      <c r="AF13" s="209">
        <v>52</v>
      </c>
      <c r="AG13" s="177">
        <f t="shared" ref="AG13:AG17" si="34">AH13+AI13+AJ13</f>
        <v>309</v>
      </c>
      <c r="AH13" s="146">
        <v>105</v>
      </c>
      <c r="AI13" s="136">
        <v>90</v>
      </c>
      <c r="AJ13" s="209">
        <v>114</v>
      </c>
      <c r="AK13" s="177">
        <f t="shared" ref="AK13:AK17" si="35">AL13+AM13+AN13</f>
        <v>3323</v>
      </c>
      <c r="AL13" s="146">
        <v>1303</v>
      </c>
      <c r="AM13" s="149">
        <f>523+534</f>
        <v>1057</v>
      </c>
      <c r="AN13" s="236">
        <f>423+540</f>
        <v>963</v>
      </c>
      <c r="AO13" s="177">
        <f t="shared" ref="AO13:AO17" si="36">AP13+AQ13+AR13</f>
        <v>2905</v>
      </c>
      <c r="AP13" s="146">
        <v>1287</v>
      </c>
      <c r="AQ13" s="138">
        <f t="shared" ref="AQ13:AR14" si="37">AQ14</f>
        <v>870</v>
      </c>
      <c r="AR13" s="209">
        <f t="shared" si="37"/>
        <v>748</v>
      </c>
      <c r="AS13" s="177">
        <f t="shared" ref="AS13:AS17" si="38">AT13+AU13+AV13</f>
        <v>2765</v>
      </c>
      <c r="AT13" s="149">
        <v>915</v>
      </c>
      <c r="AU13" s="149">
        <v>1104</v>
      </c>
      <c r="AV13" s="209">
        <v>746</v>
      </c>
      <c r="AW13" s="177">
        <f t="shared" ref="AW13:AW17" si="39">AX13+AY13+AZ13</f>
        <v>4063</v>
      </c>
      <c r="AX13" s="136">
        <v>1459</v>
      </c>
      <c r="AY13" s="136">
        <v>1391</v>
      </c>
      <c r="AZ13" s="168">
        <v>1213</v>
      </c>
      <c r="BA13" s="177">
        <f t="shared" ref="BA13:BA17" si="40">BB13+BC13+BD13</f>
        <v>6270</v>
      </c>
      <c r="BB13" s="168">
        <v>2282</v>
      </c>
      <c r="BC13" s="168">
        <v>2027</v>
      </c>
      <c r="BD13" s="168">
        <v>1961</v>
      </c>
      <c r="BE13" s="177">
        <f t="shared" ref="BE13:BE17" si="41">BF13+BG13+BH13</f>
        <v>10009</v>
      </c>
      <c r="BF13" s="146">
        <v>3785</v>
      </c>
      <c r="BG13" s="149">
        <v>3547</v>
      </c>
      <c r="BH13" s="188">
        <f>2208+469</f>
        <v>2677</v>
      </c>
      <c r="BI13" s="177">
        <f t="shared" ref="BI13:BI17" si="42">BJ13+BK13+BL13</f>
        <v>251</v>
      </c>
      <c r="BJ13" s="146">
        <v>69</v>
      </c>
      <c r="BK13" s="133">
        <f>115+12</f>
        <v>127</v>
      </c>
      <c r="BL13" s="213">
        <f>7+48</f>
        <v>55</v>
      </c>
      <c r="BM13" s="177">
        <f t="shared" ref="BM13:BM17" si="43">BN13+BO13+BP13</f>
        <v>565</v>
      </c>
      <c r="BN13" s="146">
        <v>171</v>
      </c>
      <c r="BO13" s="134">
        <v>224</v>
      </c>
      <c r="BP13" s="204">
        <v>170</v>
      </c>
      <c r="BQ13" s="177">
        <f t="shared" ref="BQ13:BQ17" si="44">BR13+BS13+BT13</f>
        <v>4451</v>
      </c>
      <c r="BR13" s="146">
        <v>1623</v>
      </c>
      <c r="BS13" s="136">
        <v>1570</v>
      </c>
      <c r="BT13" s="209">
        <v>1258</v>
      </c>
      <c r="BU13" s="177">
        <f t="shared" ref="BU13:BU17" si="45">BV13+BW13+BX13</f>
        <v>6076</v>
      </c>
      <c r="BV13" s="146">
        <v>1604</v>
      </c>
      <c r="BW13" s="135">
        <v>2288</v>
      </c>
      <c r="BX13" s="176">
        <v>2184</v>
      </c>
      <c r="BY13" s="177">
        <f t="shared" ref="BY13:BY17" si="46">BZ13+CA13+CB13</f>
        <v>3859</v>
      </c>
      <c r="BZ13" s="146">
        <v>1740</v>
      </c>
      <c r="CA13" s="138">
        <f t="shared" ref="CA13:CB14" si="47">CA14</f>
        <v>1143</v>
      </c>
      <c r="CB13" s="209">
        <f t="shared" si="47"/>
        <v>976</v>
      </c>
      <c r="CC13" s="177">
        <f t="shared" ref="CC13:CC17" si="48">CD13+CE13+CF13</f>
        <v>5316</v>
      </c>
      <c r="CD13" s="146">
        <v>2251</v>
      </c>
      <c r="CE13" s="136">
        <v>1861</v>
      </c>
      <c r="CF13" s="168">
        <v>1204</v>
      </c>
      <c r="CG13" s="177">
        <f t="shared" ref="CG13:CG17" si="49">CH13+CI13+CJ13</f>
        <v>4093</v>
      </c>
      <c r="CH13" s="146">
        <v>1475</v>
      </c>
      <c r="CI13" s="136">
        <v>1681</v>
      </c>
      <c r="CJ13" s="209">
        <v>937</v>
      </c>
      <c r="CK13" s="177">
        <f t="shared" ref="CK13:CK17" si="50">CL13+CM13+CN13</f>
        <v>2366</v>
      </c>
      <c r="CL13" s="146">
        <v>857</v>
      </c>
      <c r="CM13" s="149">
        <v>941</v>
      </c>
      <c r="CN13" s="209">
        <v>568</v>
      </c>
      <c r="CQ13" s="101"/>
    </row>
    <row r="14" spans="1:95" s="100" customFormat="1" ht="51.75" customHeight="1" x14ac:dyDescent="0.2">
      <c r="A14" s="97" t="s">
        <v>56</v>
      </c>
      <c r="B14" s="97" t="s">
        <v>145</v>
      </c>
      <c r="C14" s="97" t="s">
        <v>146</v>
      </c>
      <c r="D14" s="120"/>
      <c r="E14" s="177">
        <f t="shared" ref="E14:E17" si="51">F14+G14+H14</f>
        <v>2921</v>
      </c>
      <c r="F14" s="146">
        <v>1021</v>
      </c>
      <c r="G14" s="147">
        <v>938</v>
      </c>
      <c r="H14" s="178">
        <v>962</v>
      </c>
      <c r="I14" s="177">
        <f t="shared" si="28"/>
        <v>415</v>
      </c>
      <c r="J14" s="146">
        <v>195</v>
      </c>
      <c r="K14" s="133">
        <f>88+58</f>
        <v>146</v>
      </c>
      <c r="L14" s="188">
        <f>43+31</f>
        <v>74</v>
      </c>
      <c r="M14" s="177">
        <f t="shared" si="29"/>
        <v>2364</v>
      </c>
      <c r="N14" s="146">
        <v>1196</v>
      </c>
      <c r="O14" s="150">
        <v>799</v>
      </c>
      <c r="P14" s="200">
        <v>369</v>
      </c>
      <c r="Q14" s="177">
        <f t="shared" si="30"/>
        <v>11687</v>
      </c>
      <c r="R14" s="146">
        <v>3860</v>
      </c>
      <c r="S14" s="135">
        <v>4163</v>
      </c>
      <c r="T14" s="176">
        <v>3664</v>
      </c>
      <c r="U14" s="177">
        <f t="shared" si="31"/>
        <v>10667</v>
      </c>
      <c r="V14" s="146">
        <v>3980</v>
      </c>
      <c r="W14" s="136">
        <v>3461</v>
      </c>
      <c r="X14" s="168">
        <v>3226</v>
      </c>
      <c r="Y14" s="177">
        <f t="shared" si="32"/>
        <v>5346</v>
      </c>
      <c r="Z14" s="151">
        <v>2302</v>
      </c>
      <c r="AA14" s="151">
        <v>1397</v>
      </c>
      <c r="AB14" s="209">
        <v>1647</v>
      </c>
      <c r="AC14" s="177">
        <f t="shared" si="33"/>
        <v>181</v>
      </c>
      <c r="AD14" s="146">
        <v>67</v>
      </c>
      <c r="AE14" s="136">
        <v>62</v>
      </c>
      <c r="AF14" s="209">
        <v>52</v>
      </c>
      <c r="AG14" s="177">
        <f t="shared" si="34"/>
        <v>309</v>
      </c>
      <c r="AH14" s="146">
        <v>105</v>
      </c>
      <c r="AI14" s="136">
        <v>90</v>
      </c>
      <c r="AJ14" s="209">
        <v>114</v>
      </c>
      <c r="AK14" s="177">
        <f t="shared" si="35"/>
        <v>3323</v>
      </c>
      <c r="AL14" s="146">
        <v>1303</v>
      </c>
      <c r="AM14" s="149">
        <f>523+534</f>
        <v>1057</v>
      </c>
      <c r="AN14" s="236">
        <v>963</v>
      </c>
      <c r="AO14" s="177">
        <f t="shared" si="36"/>
        <v>2905</v>
      </c>
      <c r="AP14" s="146">
        <v>1287</v>
      </c>
      <c r="AQ14" s="138">
        <f t="shared" si="37"/>
        <v>870</v>
      </c>
      <c r="AR14" s="209">
        <f t="shared" si="37"/>
        <v>748</v>
      </c>
      <c r="AS14" s="177">
        <f t="shared" si="38"/>
        <v>2765</v>
      </c>
      <c r="AT14" s="149">
        <v>915</v>
      </c>
      <c r="AU14" s="149">
        <v>1104</v>
      </c>
      <c r="AV14" s="209">
        <v>746</v>
      </c>
      <c r="AW14" s="177">
        <f t="shared" si="39"/>
        <v>4063</v>
      </c>
      <c r="AX14" s="136">
        <v>1459</v>
      </c>
      <c r="AY14" s="136">
        <v>1391</v>
      </c>
      <c r="AZ14" s="168">
        <v>1213</v>
      </c>
      <c r="BA14" s="177">
        <f t="shared" si="40"/>
        <v>6270</v>
      </c>
      <c r="BB14" s="168">
        <v>2282</v>
      </c>
      <c r="BC14" s="168">
        <v>2027</v>
      </c>
      <c r="BD14" s="168">
        <v>1961</v>
      </c>
      <c r="BE14" s="177">
        <f t="shared" si="41"/>
        <v>10009</v>
      </c>
      <c r="BF14" s="146">
        <v>3785</v>
      </c>
      <c r="BG14" s="149">
        <v>3547</v>
      </c>
      <c r="BH14" s="188">
        <f>2208+469</f>
        <v>2677</v>
      </c>
      <c r="BI14" s="177">
        <f t="shared" si="42"/>
        <v>251</v>
      </c>
      <c r="BJ14" s="146">
        <v>69</v>
      </c>
      <c r="BK14" s="133">
        <f>115+12</f>
        <v>127</v>
      </c>
      <c r="BL14" s="213">
        <f>7+48</f>
        <v>55</v>
      </c>
      <c r="BM14" s="177">
        <f t="shared" si="43"/>
        <v>565</v>
      </c>
      <c r="BN14" s="146">
        <v>171</v>
      </c>
      <c r="BO14" s="134">
        <v>224</v>
      </c>
      <c r="BP14" s="204">
        <v>170</v>
      </c>
      <c r="BQ14" s="177">
        <f t="shared" si="44"/>
        <v>4451</v>
      </c>
      <c r="BR14" s="146">
        <v>1623</v>
      </c>
      <c r="BS14" s="136">
        <v>1570</v>
      </c>
      <c r="BT14" s="209">
        <v>1258</v>
      </c>
      <c r="BU14" s="177">
        <f t="shared" si="45"/>
        <v>6076</v>
      </c>
      <c r="BV14" s="146">
        <v>1604</v>
      </c>
      <c r="BW14" s="135">
        <v>2288</v>
      </c>
      <c r="BX14" s="176">
        <v>2184</v>
      </c>
      <c r="BY14" s="177">
        <f t="shared" si="46"/>
        <v>3859</v>
      </c>
      <c r="BZ14" s="146">
        <v>1740</v>
      </c>
      <c r="CA14" s="138">
        <f t="shared" si="47"/>
        <v>1143</v>
      </c>
      <c r="CB14" s="209">
        <f t="shared" si="47"/>
        <v>976</v>
      </c>
      <c r="CC14" s="177">
        <f t="shared" si="48"/>
        <v>5316</v>
      </c>
      <c r="CD14" s="146">
        <v>2251</v>
      </c>
      <c r="CE14" s="136">
        <v>1861</v>
      </c>
      <c r="CF14" s="168">
        <v>1204</v>
      </c>
      <c r="CG14" s="177">
        <f t="shared" si="49"/>
        <v>4093</v>
      </c>
      <c r="CH14" s="146">
        <v>1475</v>
      </c>
      <c r="CI14" s="136">
        <v>1681</v>
      </c>
      <c r="CJ14" s="209">
        <v>937</v>
      </c>
      <c r="CK14" s="177">
        <f t="shared" si="50"/>
        <v>2366</v>
      </c>
      <c r="CL14" s="146">
        <v>857</v>
      </c>
      <c r="CM14" s="149">
        <v>941</v>
      </c>
      <c r="CN14" s="209">
        <v>568</v>
      </c>
      <c r="CQ14" s="101"/>
    </row>
    <row r="15" spans="1:95" s="100" customFormat="1" ht="63.75" x14ac:dyDescent="0.2">
      <c r="A15" s="97" t="s">
        <v>147</v>
      </c>
      <c r="B15" s="97" t="s">
        <v>49</v>
      </c>
      <c r="C15" s="97" t="s">
        <v>50</v>
      </c>
      <c r="D15" s="120" t="s">
        <v>51</v>
      </c>
      <c r="E15" s="177">
        <f>F15+G15+H15</f>
        <v>2921</v>
      </c>
      <c r="F15" s="146">
        <v>1021</v>
      </c>
      <c r="G15" s="147">
        <v>938</v>
      </c>
      <c r="H15" s="178">
        <v>962</v>
      </c>
      <c r="I15" s="177">
        <f t="shared" si="28"/>
        <v>415</v>
      </c>
      <c r="J15" s="146">
        <v>195</v>
      </c>
      <c r="K15" s="133">
        <f>88+58</f>
        <v>146</v>
      </c>
      <c r="L15" s="188">
        <f>43+31</f>
        <v>74</v>
      </c>
      <c r="M15" s="177">
        <f t="shared" si="29"/>
        <v>2364</v>
      </c>
      <c r="N15" s="146">
        <v>1196</v>
      </c>
      <c r="O15" s="150">
        <v>799</v>
      </c>
      <c r="P15" s="200">
        <v>369</v>
      </c>
      <c r="Q15" s="177">
        <f t="shared" si="30"/>
        <v>11687</v>
      </c>
      <c r="R15" s="146">
        <v>3860</v>
      </c>
      <c r="S15" s="135">
        <v>4163</v>
      </c>
      <c r="T15" s="176">
        <v>3664</v>
      </c>
      <c r="U15" s="177">
        <f t="shared" si="31"/>
        <v>10667</v>
      </c>
      <c r="V15" s="146">
        <v>3980</v>
      </c>
      <c r="W15" s="136">
        <v>3461</v>
      </c>
      <c r="X15" s="168">
        <v>3226</v>
      </c>
      <c r="Y15" s="177">
        <f t="shared" si="32"/>
        <v>5346</v>
      </c>
      <c r="Z15" s="151">
        <v>2302</v>
      </c>
      <c r="AA15" s="151">
        <v>1397</v>
      </c>
      <c r="AB15" s="209">
        <v>1647</v>
      </c>
      <c r="AC15" s="177">
        <f t="shared" si="33"/>
        <v>181</v>
      </c>
      <c r="AD15" s="146">
        <v>67</v>
      </c>
      <c r="AE15" s="136">
        <v>62</v>
      </c>
      <c r="AF15" s="209">
        <v>52</v>
      </c>
      <c r="AG15" s="177">
        <f t="shared" si="34"/>
        <v>309</v>
      </c>
      <c r="AH15" s="146">
        <v>105</v>
      </c>
      <c r="AI15" s="136">
        <v>90</v>
      </c>
      <c r="AJ15" s="209">
        <v>114</v>
      </c>
      <c r="AK15" s="177">
        <f t="shared" si="35"/>
        <v>3323</v>
      </c>
      <c r="AL15" s="146">
        <v>1303</v>
      </c>
      <c r="AM15" s="149">
        <v>1057</v>
      </c>
      <c r="AN15" s="236">
        <v>963</v>
      </c>
      <c r="AO15" s="177">
        <f t="shared" si="36"/>
        <v>2905</v>
      </c>
      <c r="AP15" s="146">
        <v>1287</v>
      </c>
      <c r="AQ15" s="138">
        <f>AQ16+AQ17</f>
        <v>870</v>
      </c>
      <c r="AR15" s="209">
        <f>AR16+AR17</f>
        <v>748</v>
      </c>
      <c r="AS15" s="177">
        <f t="shared" si="38"/>
        <v>2766</v>
      </c>
      <c r="AT15" s="149">
        <v>916</v>
      </c>
      <c r="AU15" s="149">
        <v>1104</v>
      </c>
      <c r="AV15" s="209">
        <v>746</v>
      </c>
      <c r="AW15" s="177">
        <f t="shared" si="39"/>
        <v>4063</v>
      </c>
      <c r="AX15" s="136">
        <v>1459</v>
      </c>
      <c r="AY15" s="136">
        <v>1391</v>
      </c>
      <c r="AZ15" s="168">
        <v>1213</v>
      </c>
      <c r="BA15" s="177">
        <f t="shared" si="40"/>
        <v>6270</v>
      </c>
      <c r="BB15" s="168">
        <v>2282</v>
      </c>
      <c r="BC15" s="168">
        <v>2027</v>
      </c>
      <c r="BD15" s="168">
        <v>1961</v>
      </c>
      <c r="BE15" s="177">
        <f t="shared" si="41"/>
        <v>10009</v>
      </c>
      <c r="BF15" s="146">
        <v>3785</v>
      </c>
      <c r="BG15" s="149">
        <v>3547</v>
      </c>
      <c r="BH15" s="188">
        <f>2208+469</f>
        <v>2677</v>
      </c>
      <c r="BI15" s="177">
        <f t="shared" si="42"/>
        <v>251</v>
      </c>
      <c r="BJ15" s="146">
        <v>69</v>
      </c>
      <c r="BK15" s="133">
        <f>115+12</f>
        <v>127</v>
      </c>
      <c r="BL15" s="213">
        <f>7+48</f>
        <v>55</v>
      </c>
      <c r="BM15" s="177">
        <f t="shared" si="43"/>
        <v>565</v>
      </c>
      <c r="BN15" s="146">
        <v>171</v>
      </c>
      <c r="BO15" s="134">
        <v>224</v>
      </c>
      <c r="BP15" s="204">
        <v>170</v>
      </c>
      <c r="BQ15" s="177">
        <f t="shared" si="44"/>
        <v>4451</v>
      </c>
      <c r="BR15" s="146">
        <v>1623</v>
      </c>
      <c r="BS15" s="136">
        <v>1570</v>
      </c>
      <c r="BT15" s="209">
        <v>1258</v>
      </c>
      <c r="BU15" s="177">
        <f t="shared" si="45"/>
        <v>6076</v>
      </c>
      <c r="BV15" s="146">
        <v>1604</v>
      </c>
      <c r="BW15" s="135">
        <v>2288</v>
      </c>
      <c r="BX15" s="176">
        <v>2184</v>
      </c>
      <c r="BY15" s="177">
        <f t="shared" si="46"/>
        <v>3859</v>
      </c>
      <c r="BZ15" s="146">
        <v>1740</v>
      </c>
      <c r="CA15" s="138">
        <f>CA16+CA17</f>
        <v>1143</v>
      </c>
      <c r="CB15" s="209">
        <f>CB16+CB17</f>
        <v>976</v>
      </c>
      <c r="CC15" s="177">
        <f t="shared" si="48"/>
        <v>5316</v>
      </c>
      <c r="CD15" s="146">
        <v>2251</v>
      </c>
      <c r="CE15" s="136">
        <v>1861</v>
      </c>
      <c r="CF15" s="168">
        <v>1204</v>
      </c>
      <c r="CG15" s="177">
        <f t="shared" si="49"/>
        <v>4093</v>
      </c>
      <c r="CH15" s="146">
        <v>1475</v>
      </c>
      <c r="CI15" s="136">
        <v>1681</v>
      </c>
      <c r="CJ15" s="209">
        <v>937</v>
      </c>
      <c r="CK15" s="177">
        <f t="shared" si="50"/>
        <v>2366</v>
      </c>
      <c r="CL15" s="146">
        <v>857</v>
      </c>
      <c r="CM15" s="149">
        <v>941</v>
      </c>
      <c r="CN15" s="209">
        <v>568</v>
      </c>
      <c r="CQ15" s="101"/>
    </row>
    <row r="16" spans="1:95" s="100" customFormat="1" ht="51" x14ac:dyDescent="0.2">
      <c r="A16" s="97" t="s">
        <v>148</v>
      </c>
      <c r="B16" s="97" t="s">
        <v>53</v>
      </c>
      <c r="C16" s="97" t="s">
        <v>54</v>
      </c>
      <c r="D16" s="120" t="s">
        <v>55</v>
      </c>
      <c r="E16" s="177">
        <f t="shared" si="51"/>
        <v>316</v>
      </c>
      <c r="F16" s="146">
        <v>80</v>
      </c>
      <c r="G16" s="147">
        <v>86</v>
      </c>
      <c r="H16" s="178">
        <v>150</v>
      </c>
      <c r="I16" s="177">
        <f t="shared" si="28"/>
        <v>86</v>
      </c>
      <c r="J16" s="146">
        <v>27</v>
      </c>
      <c r="K16" s="133">
        <f>K9+K7</f>
        <v>36</v>
      </c>
      <c r="L16" s="188">
        <f>L9+L7</f>
        <v>23</v>
      </c>
      <c r="M16" s="177">
        <f t="shared" si="29"/>
        <v>1127</v>
      </c>
      <c r="N16" s="146">
        <v>663</v>
      </c>
      <c r="O16" s="150">
        <v>345</v>
      </c>
      <c r="P16" s="200">
        <v>119</v>
      </c>
      <c r="Q16" s="177">
        <f t="shared" si="30"/>
        <v>4506</v>
      </c>
      <c r="R16" s="146">
        <v>1348</v>
      </c>
      <c r="S16" s="135">
        <v>1712</v>
      </c>
      <c r="T16" s="176">
        <v>1446</v>
      </c>
      <c r="U16" s="177">
        <f t="shared" si="31"/>
        <v>336</v>
      </c>
      <c r="V16" s="146">
        <v>129</v>
      </c>
      <c r="W16" s="136">
        <v>124</v>
      </c>
      <c r="X16" s="168">
        <v>83</v>
      </c>
      <c r="Y16" s="177">
        <f t="shared" si="32"/>
        <v>2252</v>
      </c>
      <c r="Z16" s="151">
        <v>1376</v>
      </c>
      <c r="AA16" s="151">
        <v>398</v>
      </c>
      <c r="AB16" s="209">
        <v>478</v>
      </c>
      <c r="AC16" s="177">
        <f t="shared" si="33"/>
        <v>36</v>
      </c>
      <c r="AD16" s="146">
        <v>14</v>
      </c>
      <c r="AE16" s="136">
        <v>14</v>
      </c>
      <c r="AF16" s="209">
        <v>8</v>
      </c>
      <c r="AG16" s="177">
        <f t="shared" si="34"/>
        <v>97</v>
      </c>
      <c r="AH16" s="146">
        <v>39</v>
      </c>
      <c r="AI16" s="136">
        <v>22</v>
      </c>
      <c r="AJ16" s="209">
        <v>36</v>
      </c>
      <c r="AK16" s="177">
        <f t="shared" si="35"/>
        <v>1359</v>
      </c>
      <c r="AL16" s="146">
        <v>568</v>
      </c>
      <c r="AM16" s="149">
        <f>191+225</f>
        <v>416</v>
      </c>
      <c r="AN16" s="236">
        <f>226+149</f>
        <v>375</v>
      </c>
      <c r="AO16" s="177">
        <f t="shared" si="36"/>
        <v>1408</v>
      </c>
      <c r="AP16" s="146">
        <v>582</v>
      </c>
      <c r="AQ16" s="138">
        <f>AQ9+AQ7</f>
        <v>372</v>
      </c>
      <c r="AR16" s="209">
        <f>AR9+AR7</f>
        <v>454</v>
      </c>
      <c r="AS16" s="177">
        <f t="shared" si="38"/>
        <v>1587</v>
      </c>
      <c r="AT16" s="149">
        <v>442</v>
      </c>
      <c r="AU16" s="149">
        <v>688</v>
      </c>
      <c r="AV16" s="209">
        <v>457</v>
      </c>
      <c r="AW16" s="177">
        <f t="shared" si="39"/>
        <v>3831</v>
      </c>
      <c r="AX16" s="141">
        <f>188+1161</f>
        <v>1349</v>
      </c>
      <c r="AY16" s="141">
        <v>1314</v>
      </c>
      <c r="AZ16" s="212">
        <v>1168</v>
      </c>
      <c r="BA16" s="177">
        <f t="shared" si="40"/>
        <v>2437</v>
      </c>
      <c r="BB16" s="168">
        <v>770</v>
      </c>
      <c r="BC16" s="168">
        <v>781</v>
      </c>
      <c r="BD16" s="168">
        <v>886</v>
      </c>
      <c r="BE16" s="177">
        <f t="shared" si="41"/>
        <v>4743</v>
      </c>
      <c r="BF16" s="136">
        <f>BF7+BF9</f>
        <v>1877</v>
      </c>
      <c r="BG16" s="136">
        <f>BG7+BG9</f>
        <v>1724</v>
      </c>
      <c r="BH16" s="168">
        <f>BH7+BH9</f>
        <v>1142</v>
      </c>
      <c r="BI16" s="177">
        <f t="shared" si="42"/>
        <v>47</v>
      </c>
      <c r="BJ16" s="146">
        <v>6</v>
      </c>
      <c r="BK16" s="133">
        <f>BK9+BK7</f>
        <v>26</v>
      </c>
      <c r="BL16" s="213">
        <f>BL9+BL7</f>
        <v>15</v>
      </c>
      <c r="BM16" s="177">
        <f t="shared" si="43"/>
        <v>476</v>
      </c>
      <c r="BN16" s="146">
        <v>147</v>
      </c>
      <c r="BO16" s="134">
        <v>189</v>
      </c>
      <c r="BP16" s="204">
        <v>140</v>
      </c>
      <c r="BQ16" s="177">
        <f t="shared" si="44"/>
        <v>806</v>
      </c>
      <c r="BR16" s="146">
        <v>353</v>
      </c>
      <c r="BS16" s="136">
        <v>289</v>
      </c>
      <c r="BT16" s="209">
        <v>164</v>
      </c>
      <c r="BU16" s="177">
        <f t="shared" si="45"/>
        <v>1959</v>
      </c>
      <c r="BV16" s="146">
        <v>398</v>
      </c>
      <c r="BW16" s="135">
        <v>883</v>
      </c>
      <c r="BX16" s="176">
        <v>678</v>
      </c>
      <c r="BY16" s="177">
        <f t="shared" si="46"/>
        <v>2623</v>
      </c>
      <c r="BZ16" s="146">
        <v>1161</v>
      </c>
      <c r="CA16" s="138">
        <f>CA9+CA7</f>
        <v>768</v>
      </c>
      <c r="CB16" s="209">
        <f>CB9+CB7</f>
        <v>694</v>
      </c>
      <c r="CC16" s="177">
        <f t="shared" si="48"/>
        <v>2539</v>
      </c>
      <c r="CD16" s="146">
        <v>1274</v>
      </c>
      <c r="CE16" s="136">
        <v>715</v>
      </c>
      <c r="CF16" s="168">
        <v>550</v>
      </c>
      <c r="CG16" s="177">
        <f t="shared" si="49"/>
        <v>1948</v>
      </c>
      <c r="CH16" s="146">
        <v>626</v>
      </c>
      <c r="CI16" s="136">
        <v>929</v>
      </c>
      <c r="CJ16" s="209">
        <v>393</v>
      </c>
      <c r="CK16" s="177">
        <f t="shared" si="50"/>
        <v>1685</v>
      </c>
      <c r="CL16" s="146">
        <v>654</v>
      </c>
      <c r="CM16" s="149">
        <v>667</v>
      </c>
      <c r="CN16" s="209">
        <v>364</v>
      </c>
      <c r="CQ16" s="101"/>
    </row>
    <row r="17" spans="1:95" s="100" customFormat="1" ht="56.25" customHeight="1" x14ac:dyDescent="0.2">
      <c r="A17" s="97" t="s">
        <v>149</v>
      </c>
      <c r="B17" s="97" t="s">
        <v>57</v>
      </c>
      <c r="C17" s="97" t="s">
        <v>58</v>
      </c>
      <c r="D17" s="120" t="s">
        <v>150</v>
      </c>
      <c r="E17" s="177">
        <f t="shared" si="51"/>
        <v>2605</v>
      </c>
      <c r="F17" s="146">
        <v>941</v>
      </c>
      <c r="G17" s="148">
        <f t="shared" ref="G17:H17" si="52">G15-G16</f>
        <v>852</v>
      </c>
      <c r="H17" s="178">
        <f t="shared" si="52"/>
        <v>812</v>
      </c>
      <c r="I17" s="177">
        <f t="shared" si="28"/>
        <v>329</v>
      </c>
      <c r="J17" s="146">
        <v>168</v>
      </c>
      <c r="K17" s="133">
        <f>K15-K16</f>
        <v>110</v>
      </c>
      <c r="L17" s="188">
        <f>L15-L16</f>
        <v>51</v>
      </c>
      <c r="M17" s="177">
        <f t="shared" si="29"/>
        <v>1237</v>
      </c>
      <c r="N17" s="146">
        <v>533</v>
      </c>
      <c r="O17" s="150">
        <v>454</v>
      </c>
      <c r="P17" s="200">
        <v>250</v>
      </c>
      <c r="Q17" s="177">
        <f t="shared" si="30"/>
        <v>7181</v>
      </c>
      <c r="R17" s="146">
        <v>2512</v>
      </c>
      <c r="S17" s="135">
        <v>2451</v>
      </c>
      <c r="T17" s="176">
        <v>2218</v>
      </c>
      <c r="U17" s="177">
        <f t="shared" si="31"/>
        <v>10331</v>
      </c>
      <c r="V17" s="146">
        <v>3851</v>
      </c>
      <c r="W17" s="136">
        <v>3337</v>
      </c>
      <c r="X17" s="168">
        <v>3143</v>
      </c>
      <c r="Y17" s="177">
        <f t="shared" si="32"/>
        <v>3094</v>
      </c>
      <c r="Z17" s="151">
        <v>926</v>
      </c>
      <c r="AA17" s="151">
        <v>999</v>
      </c>
      <c r="AB17" s="209">
        <v>1169</v>
      </c>
      <c r="AC17" s="177">
        <f t="shared" si="33"/>
        <v>145</v>
      </c>
      <c r="AD17" s="146">
        <v>53</v>
      </c>
      <c r="AE17" s="136">
        <v>48</v>
      </c>
      <c r="AF17" s="209">
        <v>44</v>
      </c>
      <c r="AG17" s="177">
        <f t="shared" si="34"/>
        <v>212</v>
      </c>
      <c r="AH17" s="146">
        <v>66</v>
      </c>
      <c r="AI17" s="136">
        <v>68</v>
      </c>
      <c r="AJ17" s="209">
        <v>78</v>
      </c>
      <c r="AK17" s="177">
        <f t="shared" si="35"/>
        <v>1964</v>
      </c>
      <c r="AL17" s="146">
        <v>735</v>
      </c>
      <c r="AM17" s="149">
        <f>AM14-AM16</f>
        <v>641</v>
      </c>
      <c r="AN17" s="236">
        <f>AN15-AN16</f>
        <v>588</v>
      </c>
      <c r="AO17" s="177">
        <f t="shared" si="36"/>
        <v>1497</v>
      </c>
      <c r="AP17" s="146">
        <v>705</v>
      </c>
      <c r="AQ17" s="138">
        <v>498</v>
      </c>
      <c r="AR17" s="209">
        <v>294</v>
      </c>
      <c r="AS17" s="177">
        <f t="shared" si="38"/>
        <v>1179</v>
      </c>
      <c r="AT17" s="149">
        <v>474</v>
      </c>
      <c r="AU17" s="149">
        <v>416</v>
      </c>
      <c r="AV17" s="209">
        <v>289</v>
      </c>
      <c r="AW17" s="177">
        <f t="shared" si="39"/>
        <v>232</v>
      </c>
      <c r="AX17" s="136">
        <f>AX15-AX16</f>
        <v>110</v>
      </c>
      <c r="AY17" s="136">
        <f>AY15-AY16</f>
        <v>77</v>
      </c>
      <c r="AZ17" s="168">
        <v>45</v>
      </c>
      <c r="BA17" s="177">
        <f t="shared" si="40"/>
        <v>3833</v>
      </c>
      <c r="BB17" s="168">
        <v>1512</v>
      </c>
      <c r="BC17" s="168">
        <v>1246</v>
      </c>
      <c r="BD17" s="168">
        <v>1075</v>
      </c>
      <c r="BE17" s="177">
        <f t="shared" si="41"/>
        <v>5266</v>
      </c>
      <c r="BF17" s="136">
        <f>BF15-BF16</f>
        <v>1908</v>
      </c>
      <c r="BG17" s="136">
        <f>BG15-BG16</f>
        <v>1823</v>
      </c>
      <c r="BH17" s="168">
        <f>BH14-BH16</f>
        <v>1535</v>
      </c>
      <c r="BI17" s="177">
        <f t="shared" si="42"/>
        <v>204</v>
      </c>
      <c r="BJ17" s="146">
        <v>63</v>
      </c>
      <c r="BK17" s="133">
        <f>BK15-BK16</f>
        <v>101</v>
      </c>
      <c r="BL17" s="213">
        <f>BL15-BL16</f>
        <v>40</v>
      </c>
      <c r="BM17" s="177">
        <f t="shared" si="43"/>
        <v>89</v>
      </c>
      <c r="BN17" s="146">
        <v>24</v>
      </c>
      <c r="BO17" s="134">
        <v>35</v>
      </c>
      <c r="BP17" s="204">
        <v>30</v>
      </c>
      <c r="BQ17" s="177">
        <f t="shared" si="44"/>
        <v>3645</v>
      </c>
      <c r="BR17" s="146">
        <v>1270</v>
      </c>
      <c r="BS17" s="136">
        <v>1281</v>
      </c>
      <c r="BT17" s="209">
        <v>1094</v>
      </c>
      <c r="BU17" s="177">
        <f t="shared" si="45"/>
        <v>4117</v>
      </c>
      <c r="BV17" s="146">
        <v>1206</v>
      </c>
      <c r="BW17" s="135">
        <v>1405</v>
      </c>
      <c r="BX17" s="176">
        <v>1506</v>
      </c>
      <c r="BY17" s="177">
        <f t="shared" si="46"/>
        <v>1236</v>
      </c>
      <c r="BZ17" s="146">
        <v>579</v>
      </c>
      <c r="CA17" s="149">
        <v>375</v>
      </c>
      <c r="CB17" s="209">
        <v>282</v>
      </c>
      <c r="CC17" s="177">
        <f t="shared" si="48"/>
        <v>2777</v>
      </c>
      <c r="CD17" s="146">
        <v>977</v>
      </c>
      <c r="CE17" s="136">
        <v>1146</v>
      </c>
      <c r="CF17" s="168">
        <v>654</v>
      </c>
      <c r="CG17" s="177">
        <f t="shared" si="49"/>
        <v>2145</v>
      </c>
      <c r="CH17" s="146">
        <v>849</v>
      </c>
      <c r="CI17" s="136">
        <v>752</v>
      </c>
      <c r="CJ17" s="209">
        <v>544</v>
      </c>
      <c r="CK17" s="177">
        <f t="shared" si="50"/>
        <v>681</v>
      </c>
      <c r="CL17" s="146">
        <v>203</v>
      </c>
      <c r="CM17" s="149">
        <v>274</v>
      </c>
      <c r="CN17" s="209">
        <v>204</v>
      </c>
      <c r="CQ17" s="101"/>
    </row>
    <row r="18" spans="1:95" s="100" customFormat="1" ht="38.25" x14ac:dyDescent="0.2">
      <c r="A18" s="96" t="s">
        <v>59</v>
      </c>
      <c r="B18" s="96" t="s">
        <v>60</v>
      </c>
      <c r="C18" s="96" t="s">
        <v>160</v>
      </c>
      <c r="D18" s="118"/>
      <c r="E18" s="225">
        <f>E20/E19</f>
        <v>1</v>
      </c>
      <c r="F18" s="226">
        <f>F20/F19</f>
        <v>1</v>
      </c>
      <c r="G18" s="226">
        <f>G20/G19</f>
        <v>1</v>
      </c>
      <c r="H18" s="228">
        <f t="shared" ref="H18:BS18" si="53">H20/H19</f>
        <v>1</v>
      </c>
      <c r="I18" s="225">
        <f t="shared" si="53"/>
        <v>1</v>
      </c>
      <c r="J18" s="226">
        <f t="shared" si="53"/>
        <v>1</v>
      </c>
      <c r="K18" s="226">
        <f t="shared" si="53"/>
        <v>1</v>
      </c>
      <c r="L18" s="228">
        <f t="shared" si="53"/>
        <v>1</v>
      </c>
      <c r="M18" s="225">
        <f t="shared" si="53"/>
        <v>1</v>
      </c>
      <c r="N18" s="226">
        <f t="shared" si="53"/>
        <v>1</v>
      </c>
      <c r="O18" s="226">
        <f t="shared" si="53"/>
        <v>1</v>
      </c>
      <c r="P18" s="228">
        <f t="shared" si="53"/>
        <v>1</v>
      </c>
      <c r="Q18" s="225">
        <f t="shared" si="53"/>
        <v>1</v>
      </c>
      <c r="R18" s="226">
        <f t="shared" si="53"/>
        <v>1</v>
      </c>
      <c r="S18" s="226">
        <f t="shared" si="53"/>
        <v>1</v>
      </c>
      <c r="T18" s="228">
        <f t="shared" si="53"/>
        <v>1</v>
      </c>
      <c r="U18" s="225">
        <f t="shared" si="53"/>
        <v>1</v>
      </c>
      <c r="V18" s="226">
        <f t="shared" si="53"/>
        <v>1</v>
      </c>
      <c r="W18" s="226">
        <f t="shared" si="53"/>
        <v>1</v>
      </c>
      <c r="X18" s="228">
        <f t="shared" si="53"/>
        <v>1</v>
      </c>
      <c r="Y18" s="225">
        <f t="shared" si="53"/>
        <v>1</v>
      </c>
      <c r="Z18" s="226">
        <f t="shared" si="53"/>
        <v>1</v>
      </c>
      <c r="AA18" s="226">
        <f t="shared" si="53"/>
        <v>1</v>
      </c>
      <c r="AB18" s="228">
        <f t="shared" si="53"/>
        <v>1</v>
      </c>
      <c r="AC18" s="225">
        <v>1</v>
      </c>
      <c r="AD18" s="226" t="e">
        <f t="shared" si="53"/>
        <v>#DIV/0!</v>
      </c>
      <c r="AE18" s="226" t="e">
        <f t="shared" si="53"/>
        <v>#DIV/0!</v>
      </c>
      <c r="AF18" s="228">
        <f t="shared" si="53"/>
        <v>1</v>
      </c>
      <c r="AG18" s="225">
        <v>1</v>
      </c>
      <c r="AH18" s="226" t="e">
        <f t="shared" si="53"/>
        <v>#DIV/0!</v>
      </c>
      <c r="AI18" s="226" t="e">
        <f t="shared" si="53"/>
        <v>#DIV/0!</v>
      </c>
      <c r="AJ18" s="228">
        <f t="shared" si="53"/>
        <v>1</v>
      </c>
      <c r="AK18" s="225">
        <f t="shared" si="53"/>
        <v>1</v>
      </c>
      <c r="AL18" s="226">
        <f t="shared" si="53"/>
        <v>1</v>
      </c>
      <c r="AM18" s="226">
        <f t="shared" si="53"/>
        <v>1</v>
      </c>
      <c r="AN18" s="228">
        <f t="shared" si="53"/>
        <v>1</v>
      </c>
      <c r="AO18" s="225">
        <f t="shared" si="53"/>
        <v>1</v>
      </c>
      <c r="AP18" s="226">
        <f t="shared" si="53"/>
        <v>1</v>
      </c>
      <c r="AQ18" s="226">
        <f t="shared" si="53"/>
        <v>1</v>
      </c>
      <c r="AR18" s="228">
        <f t="shared" si="53"/>
        <v>1</v>
      </c>
      <c r="AS18" s="225">
        <f t="shared" si="53"/>
        <v>1</v>
      </c>
      <c r="AT18" s="226">
        <f t="shared" si="53"/>
        <v>1</v>
      </c>
      <c r="AU18" s="226">
        <f t="shared" si="53"/>
        <v>1</v>
      </c>
      <c r="AV18" s="228">
        <f t="shared" si="53"/>
        <v>1</v>
      </c>
      <c r="AW18" s="225">
        <f t="shared" si="53"/>
        <v>1</v>
      </c>
      <c r="AX18" s="226">
        <f t="shared" si="53"/>
        <v>1</v>
      </c>
      <c r="AY18" s="226">
        <f t="shared" si="53"/>
        <v>1</v>
      </c>
      <c r="AZ18" s="228">
        <f t="shared" si="53"/>
        <v>1</v>
      </c>
      <c r="BA18" s="225">
        <f t="shared" si="53"/>
        <v>1</v>
      </c>
      <c r="BB18" s="226">
        <f t="shared" si="53"/>
        <v>1</v>
      </c>
      <c r="BC18" s="226">
        <f t="shared" si="53"/>
        <v>1</v>
      </c>
      <c r="BD18" s="228">
        <f t="shared" si="53"/>
        <v>1</v>
      </c>
      <c r="BE18" s="225">
        <f t="shared" si="53"/>
        <v>1</v>
      </c>
      <c r="BF18" s="226">
        <f t="shared" si="53"/>
        <v>1</v>
      </c>
      <c r="BG18" s="226">
        <f t="shared" si="53"/>
        <v>1</v>
      </c>
      <c r="BH18" s="228">
        <f t="shared" si="53"/>
        <v>1</v>
      </c>
      <c r="BI18" s="225">
        <f t="shared" si="53"/>
        <v>1</v>
      </c>
      <c r="BJ18" s="226">
        <f t="shared" si="53"/>
        <v>1</v>
      </c>
      <c r="BK18" s="226">
        <f t="shared" si="53"/>
        <v>1</v>
      </c>
      <c r="BL18" s="228">
        <f t="shared" si="53"/>
        <v>1</v>
      </c>
      <c r="BM18" s="225">
        <f t="shared" si="53"/>
        <v>1</v>
      </c>
      <c r="BN18" s="226">
        <f t="shared" si="53"/>
        <v>1</v>
      </c>
      <c r="BO18" s="226">
        <f t="shared" si="53"/>
        <v>1</v>
      </c>
      <c r="BP18" s="228">
        <f t="shared" si="53"/>
        <v>1</v>
      </c>
      <c r="BQ18" s="225">
        <f t="shared" si="53"/>
        <v>1</v>
      </c>
      <c r="BR18" s="226">
        <f t="shared" si="53"/>
        <v>1</v>
      </c>
      <c r="BS18" s="226">
        <f t="shared" si="53"/>
        <v>1</v>
      </c>
      <c r="BT18" s="228">
        <f t="shared" ref="BT18:CN18" si="54">BT20/BT19</f>
        <v>1</v>
      </c>
      <c r="BU18" s="225">
        <f t="shared" si="54"/>
        <v>1</v>
      </c>
      <c r="BV18" s="226">
        <f t="shared" si="54"/>
        <v>1</v>
      </c>
      <c r="BW18" s="226">
        <f t="shared" si="54"/>
        <v>1</v>
      </c>
      <c r="BX18" s="228">
        <f t="shared" si="54"/>
        <v>1</v>
      </c>
      <c r="BY18" s="225">
        <f t="shared" si="54"/>
        <v>1</v>
      </c>
      <c r="BZ18" s="226">
        <f t="shared" si="54"/>
        <v>1</v>
      </c>
      <c r="CA18" s="226">
        <f t="shared" si="54"/>
        <v>1</v>
      </c>
      <c r="CB18" s="228">
        <f t="shared" si="54"/>
        <v>1</v>
      </c>
      <c r="CC18" s="225">
        <f t="shared" si="54"/>
        <v>1</v>
      </c>
      <c r="CD18" s="226">
        <f t="shared" si="54"/>
        <v>1</v>
      </c>
      <c r="CE18" s="226">
        <f t="shared" si="54"/>
        <v>1</v>
      </c>
      <c r="CF18" s="228">
        <f t="shared" si="54"/>
        <v>1</v>
      </c>
      <c r="CG18" s="225">
        <f t="shared" si="54"/>
        <v>1</v>
      </c>
      <c r="CH18" s="226">
        <f t="shared" si="54"/>
        <v>1</v>
      </c>
      <c r="CI18" s="226">
        <f t="shared" si="54"/>
        <v>1</v>
      </c>
      <c r="CJ18" s="228">
        <f t="shared" si="54"/>
        <v>1</v>
      </c>
      <c r="CK18" s="225">
        <f t="shared" si="54"/>
        <v>1</v>
      </c>
      <c r="CL18" s="226">
        <f t="shared" si="54"/>
        <v>1</v>
      </c>
      <c r="CM18" s="226">
        <f t="shared" si="54"/>
        <v>1</v>
      </c>
      <c r="CN18" s="228">
        <f t="shared" si="54"/>
        <v>1</v>
      </c>
      <c r="CQ18" s="101"/>
    </row>
    <row r="19" spans="1:95" s="103" customFormat="1" x14ac:dyDescent="0.2">
      <c r="A19" s="102" t="s">
        <v>151</v>
      </c>
      <c r="B19" s="102" t="s">
        <v>152</v>
      </c>
      <c r="C19" s="102"/>
      <c r="D19" s="121"/>
      <c r="E19" s="179">
        <f t="shared" ref="E19" si="55">F19+G19+H19</f>
        <v>290</v>
      </c>
      <c r="F19" s="147">
        <v>103</v>
      </c>
      <c r="G19" s="152">
        <v>91</v>
      </c>
      <c r="H19" s="178">
        <v>96</v>
      </c>
      <c r="I19" s="179">
        <f t="shared" ref="I19:I20" si="56">J19+K19+L19</f>
        <v>28</v>
      </c>
      <c r="J19" s="152">
        <v>10</v>
      </c>
      <c r="K19" s="133">
        <v>9</v>
      </c>
      <c r="L19" s="188">
        <v>9</v>
      </c>
      <c r="M19" s="179">
        <f t="shared" ref="M19:M20" si="57">N19+O19+P19</f>
        <v>1127</v>
      </c>
      <c r="N19" s="153">
        <v>663</v>
      </c>
      <c r="O19" s="153">
        <v>345</v>
      </c>
      <c r="P19" s="168">
        <v>119</v>
      </c>
      <c r="Q19" s="179">
        <f t="shared" ref="Q19:Q20" si="58">R19+S19+T19</f>
        <v>568</v>
      </c>
      <c r="R19" s="152">
        <v>222</v>
      </c>
      <c r="S19" s="154">
        <v>161</v>
      </c>
      <c r="T19" s="202">
        <v>185</v>
      </c>
      <c r="U19" s="179">
        <f t="shared" ref="U19:U20" si="59">V19+W19+X19</f>
        <v>1014</v>
      </c>
      <c r="V19" s="152">
        <v>348</v>
      </c>
      <c r="W19" s="136">
        <v>366</v>
      </c>
      <c r="X19" s="168">
        <v>300</v>
      </c>
      <c r="Y19" s="179">
        <f t="shared" ref="Y19:Y20" si="60">Z19+AA19+AB19</f>
        <v>124</v>
      </c>
      <c r="Z19" s="136">
        <v>18</v>
      </c>
      <c r="AA19" s="136">
        <v>47</v>
      </c>
      <c r="AB19" s="188">
        <v>59</v>
      </c>
      <c r="AC19" s="179">
        <f t="shared" ref="AC19:AC20" si="61">AD19+AE19+AF19</f>
        <v>1</v>
      </c>
      <c r="AD19" s="136">
        <v>0</v>
      </c>
      <c r="AE19" s="153">
        <v>0</v>
      </c>
      <c r="AF19" s="188">
        <v>1</v>
      </c>
      <c r="AG19" s="179">
        <f t="shared" ref="AG19:AG20" si="62">AH19+AI19+AJ19</f>
        <v>2</v>
      </c>
      <c r="AH19" s="136">
        <v>0</v>
      </c>
      <c r="AI19" s="153">
        <v>0</v>
      </c>
      <c r="AJ19" s="188">
        <v>2</v>
      </c>
      <c r="AK19" s="179">
        <f t="shared" ref="AK19:AK20" si="63">AL19+AM19+AN19</f>
        <v>363</v>
      </c>
      <c r="AL19" s="149">
        <f>81+77</f>
        <v>158</v>
      </c>
      <c r="AM19" s="149">
        <f>82+25</f>
        <v>107</v>
      </c>
      <c r="AN19" s="236">
        <f>46+52</f>
        <v>98</v>
      </c>
      <c r="AO19" s="179">
        <f t="shared" ref="AO19:AO20" si="64">AP19+AQ19+AR19</f>
        <v>27</v>
      </c>
      <c r="AP19" s="152">
        <v>16</v>
      </c>
      <c r="AQ19" s="149">
        <v>10</v>
      </c>
      <c r="AR19" s="188">
        <v>1</v>
      </c>
      <c r="AS19" s="179">
        <f t="shared" ref="AS19:AS20" si="65">AT19+AU19+AV19</f>
        <v>1587</v>
      </c>
      <c r="AT19" s="152">
        <v>442</v>
      </c>
      <c r="AU19" s="149">
        <v>688</v>
      </c>
      <c r="AV19" s="209">
        <v>457</v>
      </c>
      <c r="AW19" s="179">
        <f t="shared" ref="AW19:AW20" si="66">AX19+AY19+AZ19</f>
        <v>3831</v>
      </c>
      <c r="AX19" s="141">
        <f>+AX16</f>
        <v>1349</v>
      </c>
      <c r="AY19" s="141">
        <f>+AY16</f>
        <v>1314</v>
      </c>
      <c r="AZ19" s="212">
        <f>+AZ16</f>
        <v>1168</v>
      </c>
      <c r="BA19" s="179">
        <f t="shared" ref="BA19:BA20" si="67">BB19+BC19+BD19</f>
        <v>720</v>
      </c>
      <c r="BB19" s="168">
        <v>243</v>
      </c>
      <c r="BC19" s="168">
        <v>250</v>
      </c>
      <c r="BD19" s="168">
        <v>227</v>
      </c>
      <c r="BE19" s="179">
        <f t="shared" ref="BE19:BE20" si="68">BF19+BG19+BH19</f>
        <v>1810</v>
      </c>
      <c r="BF19" s="152">
        <v>735</v>
      </c>
      <c r="BG19" s="149">
        <v>701</v>
      </c>
      <c r="BH19" s="188">
        <v>374</v>
      </c>
      <c r="BI19" s="179">
        <f t="shared" ref="BI19:BI20" si="69">BJ19+BK19+BL19</f>
        <v>19</v>
      </c>
      <c r="BJ19" s="152">
        <v>4</v>
      </c>
      <c r="BK19" s="138">
        <v>11</v>
      </c>
      <c r="BL19" s="188">
        <v>4</v>
      </c>
      <c r="BM19" s="179">
        <f t="shared" ref="BM19:BM20" si="70">BN19+BO19+BP19</f>
        <v>69</v>
      </c>
      <c r="BN19" s="155">
        <v>17</v>
      </c>
      <c r="BO19" s="155">
        <v>25</v>
      </c>
      <c r="BP19" s="220">
        <v>27</v>
      </c>
      <c r="BQ19" s="179">
        <f t="shared" ref="BQ19:BQ20" si="71">BR19+BS19+BT19</f>
        <v>77</v>
      </c>
      <c r="BR19" s="136">
        <v>30</v>
      </c>
      <c r="BS19" s="153">
        <v>24</v>
      </c>
      <c r="BT19" s="188">
        <v>23</v>
      </c>
      <c r="BU19" s="179">
        <f t="shared" ref="BU19:BU20" si="72">BV19+BW19+BX19</f>
        <v>181</v>
      </c>
      <c r="BV19" s="152">
        <v>31</v>
      </c>
      <c r="BW19" s="154">
        <v>64</v>
      </c>
      <c r="BX19" s="202">
        <v>86</v>
      </c>
      <c r="BY19" s="179">
        <f t="shared" ref="BY19:BY20" si="73">BZ19+CA19+CB19</f>
        <v>253</v>
      </c>
      <c r="BZ19" s="149">
        <v>129</v>
      </c>
      <c r="CA19" s="149">
        <v>53</v>
      </c>
      <c r="CB19" s="188">
        <v>71</v>
      </c>
      <c r="CC19" s="179">
        <f t="shared" ref="CC19:CC20" si="74">CD19+CE19+CF19</f>
        <v>107</v>
      </c>
      <c r="CD19" s="136">
        <v>45</v>
      </c>
      <c r="CE19" s="136">
        <v>35</v>
      </c>
      <c r="CF19" s="168">
        <v>27</v>
      </c>
      <c r="CG19" s="179">
        <f t="shared" ref="CG19:CG20" si="75">CH19+CI19+CJ19</f>
        <v>83</v>
      </c>
      <c r="CH19" s="152">
        <v>35</v>
      </c>
      <c r="CI19" s="136">
        <v>33</v>
      </c>
      <c r="CJ19" s="168">
        <v>15</v>
      </c>
      <c r="CK19" s="179">
        <f t="shared" ref="CK19:CK20" si="76">CL19+CM19+CN19</f>
        <v>1685</v>
      </c>
      <c r="CL19" s="152">
        <v>654</v>
      </c>
      <c r="CM19" s="149">
        <v>667</v>
      </c>
      <c r="CN19" s="188">
        <v>364</v>
      </c>
    </row>
    <row r="20" spans="1:95" s="103" customFormat="1" ht="25.5" x14ac:dyDescent="0.2">
      <c r="A20" s="102" t="s">
        <v>153</v>
      </c>
      <c r="B20" s="102" t="s">
        <v>154</v>
      </c>
      <c r="C20" s="102"/>
      <c r="D20" s="121"/>
      <c r="E20" s="179">
        <f>F20+G20+H20</f>
        <v>290</v>
      </c>
      <c r="F20" s="147">
        <v>103</v>
      </c>
      <c r="G20" s="152">
        <v>91</v>
      </c>
      <c r="H20" s="178">
        <v>96</v>
      </c>
      <c r="I20" s="179">
        <f t="shared" si="56"/>
        <v>28</v>
      </c>
      <c r="J20" s="152">
        <v>10</v>
      </c>
      <c r="K20" s="133">
        <v>9</v>
      </c>
      <c r="L20" s="188">
        <v>9</v>
      </c>
      <c r="M20" s="179">
        <f t="shared" si="57"/>
        <v>1127</v>
      </c>
      <c r="N20" s="153">
        <v>663</v>
      </c>
      <c r="O20" s="153">
        <v>345</v>
      </c>
      <c r="P20" s="168">
        <v>119</v>
      </c>
      <c r="Q20" s="179">
        <f t="shared" si="58"/>
        <v>568</v>
      </c>
      <c r="R20" s="152">
        <v>222</v>
      </c>
      <c r="S20" s="154">
        <v>161</v>
      </c>
      <c r="T20" s="202">
        <v>185</v>
      </c>
      <c r="U20" s="179">
        <f t="shared" si="59"/>
        <v>1014</v>
      </c>
      <c r="V20" s="152">
        <v>348</v>
      </c>
      <c r="W20" s="136">
        <v>366</v>
      </c>
      <c r="X20" s="168">
        <v>300</v>
      </c>
      <c r="Y20" s="179">
        <f t="shared" si="60"/>
        <v>124</v>
      </c>
      <c r="Z20" s="136">
        <v>18</v>
      </c>
      <c r="AA20" s="136">
        <v>47</v>
      </c>
      <c r="AB20" s="188">
        <v>59</v>
      </c>
      <c r="AC20" s="179">
        <f t="shared" si="61"/>
        <v>1</v>
      </c>
      <c r="AD20" s="136">
        <v>0</v>
      </c>
      <c r="AE20" s="153">
        <v>0</v>
      </c>
      <c r="AF20" s="188">
        <v>1</v>
      </c>
      <c r="AG20" s="179">
        <f t="shared" si="62"/>
        <v>2</v>
      </c>
      <c r="AH20" s="136">
        <v>0</v>
      </c>
      <c r="AI20" s="153">
        <v>0</v>
      </c>
      <c r="AJ20" s="188">
        <v>2</v>
      </c>
      <c r="AK20" s="179">
        <f t="shared" si="63"/>
        <v>363</v>
      </c>
      <c r="AL20" s="149">
        <v>158</v>
      </c>
      <c r="AM20" s="149">
        <v>107</v>
      </c>
      <c r="AN20" s="236">
        <v>98</v>
      </c>
      <c r="AO20" s="179">
        <f t="shared" si="64"/>
        <v>27</v>
      </c>
      <c r="AP20" s="152">
        <v>16</v>
      </c>
      <c r="AQ20" s="149">
        <v>10</v>
      </c>
      <c r="AR20" s="211">
        <v>1</v>
      </c>
      <c r="AS20" s="179">
        <f t="shared" si="65"/>
        <v>1587</v>
      </c>
      <c r="AT20" s="152">
        <v>442</v>
      </c>
      <c r="AU20" s="149">
        <v>688</v>
      </c>
      <c r="AV20" s="209">
        <v>457</v>
      </c>
      <c r="AW20" s="179">
        <f t="shared" si="66"/>
        <v>3831</v>
      </c>
      <c r="AX20" s="141">
        <f>+AX16</f>
        <v>1349</v>
      </c>
      <c r="AY20" s="141">
        <f>+AY16</f>
        <v>1314</v>
      </c>
      <c r="AZ20" s="212">
        <f>+AZ16</f>
        <v>1168</v>
      </c>
      <c r="BA20" s="179">
        <f t="shared" si="67"/>
        <v>720</v>
      </c>
      <c r="BB20" s="168">
        <v>243</v>
      </c>
      <c r="BC20" s="168">
        <v>250</v>
      </c>
      <c r="BD20" s="168">
        <v>227</v>
      </c>
      <c r="BE20" s="179">
        <f t="shared" si="68"/>
        <v>1810</v>
      </c>
      <c r="BF20" s="152">
        <v>735</v>
      </c>
      <c r="BG20" s="149">
        <v>701</v>
      </c>
      <c r="BH20" s="188">
        <v>374</v>
      </c>
      <c r="BI20" s="179">
        <f t="shared" si="69"/>
        <v>19</v>
      </c>
      <c r="BJ20" s="152">
        <v>4</v>
      </c>
      <c r="BK20" s="138">
        <v>11</v>
      </c>
      <c r="BL20" s="219">
        <v>4</v>
      </c>
      <c r="BM20" s="179">
        <f t="shared" si="70"/>
        <v>69</v>
      </c>
      <c r="BN20" s="155">
        <v>17</v>
      </c>
      <c r="BO20" s="155">
        <v>25</v>
      </c>
      <c r="BP20" s="220">
        <v>27</v>
      </c>
      <c r="BQ20" s="179">
        <f t="shared" si="71"/>
        <v>77</v>
      </c>
      <c r="BR20" s="136">
        <v>30</v>
      </c>
      <c r="BS20" s="153">
        <v>24</v>
      </c>
      <c r="BT20" s="188">
        <v>23</v>
      </c>
      <c r="BU20" s="179">
        <f t="shared" si="72"/>
        <v>181</v>
      </c>
      <c r="BV20" s="152">
        <v>31</v>
      </c>
      <c r="BW20" s="154">
        <v>64</v>
      </c>
      <c r="BX20" s="202">
        <v>86</v>
      </c>
      <c r="BY20" s="179">
        <f t="shared" si="73"/>
        <v>253</v>
      </c>
      <c r="BZ20" s="149">
        <v>129</v>
      </c>
      <c r="CA20" s="149">
        <v>53</v>
      </c>
      <c r="CB20" s="211">
        <v>71</v>
      </c>
      <c r="CC20" s="179">
        <f t="shared" si="74"/>
        <v>107</v>
      </c>
      <c r="CD20" s="136">
        <v>45</v>
      </c>
      <c r="CE20" s="136">
        <v>35</v>
      </c>
      <c r="CF20" s="168">
        <v>27</v>
      </c>
      <c r="CG20" s="179">
        <f t="shared" si="75"/>
        <v>83</v>
      </c>
      <c r="CH20" s="152">
        <v>35</v>
      </c>
      <c r="CI20" s="136">
        <v>33</v>
      </c>
      <c r="CJ20" s="168">
        <v>15</v>
      </c>
      <c r="CK20" s="179">
        <f t="shared" si="76"/>
        <v>1685</v>
      </c>
      <c r="CL20" s="152">
        <v>654</v>
      </c>
      <c r="CM20" s="149">
        <v>667</v>
      </c>
      <c r="CN20" s="188">
        <v>364</v>
      </c>
    </row>
    <row r="21" spans="1:95" x14ac:dyDescent="0.2">
      <c r="A21" s="104" t="s">
        <v>62</v>
      </c>
      <c r="B21" s="271" t="s">
        <v>63</v>
      </c>
      <c r="C21" s="271"/>
      <c r="D21" s="272"/>
      <c r="E21" s="180"/>
      <c r="F21" s="156"/>
      <c r="G21" s="156"/>
      <c r="H21" s="181"/>
      <c r="I21" s="180"/>
      <c r="J21" s="156"/>
      <c r="K21" s="156"/>
      <c r="L21" s="181"/>
      <c r="M21" s="180"/>
      <c r="N21" s="156"/>
      <c r="O21" s="156"/>
      <c r="P21" s="181"/>
      <c r="Q21" s="180"/>
      <c r="R21" s="156"/>
      <c r="S21" s="156"/>
      <c r="T21" s="181"/>
      <c r="U21" s="180"/>
      <c r="V21" s="156"/>
      <c r="W21" s="156"/>
      <c r="X21" s="181"/>
      <c r="Y21" s="180"/>
      <c r="Z21" s="156"/>
      <c r="AA21" s="156"/>
      <c r="AB21" s="181"/>
      <c r="AC21" s="180"/>
      <c r="AD21" s="156"/>
      <c r="AE21" s="156"/>
      <c r="AF21" s="181"/>
      <c r="AG21" s="180"/>
      <c r="AH21" s="156"/>
      <c r="AI21" s="156"/>
      <c r="AJ21" s="181"/>
      <c r="AK21" s="180"/>
      <c r="AL21" s="156"/>
      <c r="AM21" s="156"/>
      <c r="AN21" s="181"/>
      <c r="AO21" s="180"/>
      <c r="AP21" s="156"/>
      <c r="AQ21" s="156"/>
      <c r="AR21" s="181"/>
      <c r="AS21" s="180"/>
      <c r="AT21" s="156"/>
      <c r="AU21" s="156"/>
      <c r="AV21" s="181"/>
      <c r="AW21" s="180"/>
      <c r="AX21" s="156"/>
      <c r="AY21" s="156"/>
      <c r="AZ21" s="181"/>
      <c r="BA21" s="180"/>
      <c r="BB21" s="156"/>
      <c r="BC21" s="156"/>
      <c r="BD21" s="181"/>
      <c r="BE21" s="180"/>
      <c r="BF21" s="156"/>
      <c r="BG21" s="156"/>
      <c r="BH21" s="181"/>
      <c r="BI21" s="180"/>
      <c r="BJ21" s="156"/>
      <c r="BK21" s="156"/>
      <c r="BL21" s="181"/>
      <c r="BM21" s="180"/>
      <c r="BN21" s="156"/>
      <c r="BO21" s="156"/>
      <c r="BP21" s="181"/>
      <c r="BQ21" s="180"/>
      <c r="BR21" s="156"/>
      <c r="BS21" s="156"/>
      <c r="BT21" s="181"/>
      <c r="BU21" s="180"/>
      <c r="BV21" s="156"/>
      <c r="BW21" s="156"/>
      <c r="BX21" s="181"/>
      <c r="BY21" s="180"/>
      <c r="BZ21" s="156"/>
      <c r="CA21" s="156"/>
      <c r="CB21" s="181"/>
      <c r="CC21" s="180"/>
      <c r="CD21" s="156"/>
      <c r="CE21" s="156"/>
      <c r="CF21" s="181"/>
      <c r="CG21" s="180"/>
      <c r="CH21" s="156"/>
      <c r="CI21" s="156"/>
      <c r="CJ21" s="181"/>
      <c r="CK21" s="180"/>
      <c r="CL21" s="156"/>
      <c r="CM21" s="156"/>
      <c r="CN21" s="181"/>
      <c r="CQ21" s="98"/>
    </row>
    <row r="22" spans="1:95" x14ac:dyDescent="0.2">
      <c r="A22" s="96" t="s">
        <v>64</v>
      </c>
      <c r="B22" s="96" t="s">
        <v>65</v>
      </c>
      <c r="C22" s="96" t="s">
        <v>66</v>
      </c>
      <c r="D22" s="118"/>
      <c r="E22" s="182">
        <f>E24/E23</f>
        <v>0.98771687310318168</v>
      </c>
      <c r="F22" s="157">
        <f>F24/F23</f>
        <v>0.98916694783117354</v>
      </c>
      <c r="G22" s="157">
        <f>G24/G23</f>
        <v>0.98999315906855523</v>
      </c>
      <c r="H22" s="183">
        <f>H24/H23</f>
        <v>0.98303281832170986</v>
      </c>
      <c r="I22" s="182">
        <f>I24/I23</f>
        <v>0.97959582159875236</v>
      </c>
      <c r="J22" s="157">
        <f t="shared" ref="J22:BT22" si="77">J24/J23</f>
        <v>0.97989269275192448</v>
      </c>
      <c r="K22" s="157">
        <f t="shared" si="77"/>
        <v>0.97764712282920074</v>
      </c>
      <c r="L22" s="183">
        <f t="shared" si="77"/>
        <v>0.98131899899211661</v>
      </c>
      <c r="M22" s="182">
        <f>M24/M23</f>
        <v>0.96435250712386711</v>
      </c>
      <c r="N22" s="157">
        <f t="shared" si="77"/>
        <v>0.97117621050483527</v>
      </c>
      <c r="O22" s="157">
        <f t="shared" si="77"/>
        <v>0.96150991493624438</v>
      </c>
      <c r="P22" s="183">
        <f t="shared" si="77"/>
        <v>0.96017155365370521</v>
      </c>
      <c r="Q22" s="182">
        <f>Q24/Q23</f>
        <v>0.99121304086603679</v>
      </c>
      <c r="R22" s="157">
        <f t="shared" si="77"/>
        <v>0.99138160463704128</v>
      </c>
      <c r="S22" s="157">
        <f t="shared" si="77"/>
        <v>0.99042441495395472</v>
      </c>
      <c r="T22" s="183">
        <f t="shared" si="77"/>
        <v>0.99262642871418527</v>
      </c>
      <c r="U22" s="182">
        <f>U24/U23</f>
        <v>0.97451666944904369</v>
      </c>
      <c r="V22" s="157">
        <f t="shared" si="77"/>
        <v>0.97902449977950379</v>
      </c>
      <c r="W22" s="157">
        <f t="shared" si="77"/>
        <v>0.98141675722854727</v>
      </c>
      <c r="X22" s="183">
        <f t="shared" si="77"/>
        <v>0.96165738881791085</v>
      </c>
      <c r="Y22" s="182">
        <f>Y24/Y23</f>
        <v>0.98103737744580921</v>
      </c>
      <c r="Z22" s="157">
        <f t="shared" si="77"/>
        <v>0.96568153409534174</v>
      </c>
      <c r="AA22" s="157">
        <f t="shared" si="77"/>
        <v>0.98936746966744304</v>
      </c>
      <c r="AB22" s="183">
        <f t="shared" si="77"/>
        <v>0.99023934360616372</v>
      </c>
      <c r="AC22" s="182">
        <f>AC24/AC23</f>
        <v>0.99919822202216846</v>
      </c>
      <c r="AD22" s="157">
        <f t="shared" si="77"/>
        <v>0.99934368847079413</v>
      </c>
      <c r="AE22" s="157">
        <f t="shared" si="77"/>
        <v>0.99921363597721669</v>
      </c>
      <c r="AF22" s="183">
        <f t="shared" si="77"/>
        <v>0.99901897393592121</v>
      </c>
      <c r="AG22" s="182">
        <f>AG24/AG23</f>
        <v>0.99918786489681377</v>
      </c>
      <c r="AH22" s="157">
        <f t="shared" si="77"/>
        <v>0.99917913170375772</v>
      </c>
      <c r="AI22" s="157">
        <f t="shared" si="77"/>
        <v>0.99915739353734223</v>
      </c>
      <c r="AJ22" s="183">
        <f t="shared" si="77"/>
        <v>0.99922991357919055</v>
      </c>
      <c r="AK22" s="182">
        <f>AK24/AK23</f>
        <v>0.97247563149324112</v>
      </c>
      <c r="AL22" s="157">
        <f t="shared" si="77"/>
        <v>0.97387724032938894</v>
      </c>
      <c r="AM22" s="157">
        <f t="shared" si="77"/>
        <v>0.97265130148733958</v>
      </c>
      <c r="AN22" s="183">
        <f t="shared" si="77"/>
        <v>0.97068614000470066</v>
      </c>
      <c r="AO22" s="182">
        <f>AO24/AO23</f>
        <v>0.98202776818882687</v>
      </c>
      <c r="AP22" s="157">
        <f t="shared" si="77"/>
        <v>0.98253737033475397</v>
      </c>
      <c r="AQ22" s="157">
        <f t="shared" si="77"/>
        <v>0.9826090854274111</v>
      </c>
      <c r="AR22" s="183">
        <f t="shared" si="77"/>
        <v>0.98083383531991075</v>
      </c>
      <c r="AS22" s="182">
        <f>AS24/AS23</f>
        <v>0.98937802294393429</v>
      </c>
      <c r="AT22" s="157">
        <f t="shared" si="77"/>
        <v>0.99525316242562867</v>
      </c>
      <c r="AU22" s="157">
        <f t="shared" si="77"/>
        <v>0.98130469626086814</v>
      </c>
      <c r="AV22" s="183">
        <f t="shared" si="77"/>
        <v>0.99122926796307298</v>
      </c>
      <c r="AW22" s="182">
        <f>AW24/AW23</f>
        <v>0.95619704448972709</v>
      </c>
      <c r="AX22" s="157">
        <f t="shared" si="77"/>
        <v>0.96838913034475915</v>
      </c>
      <c r="AY22" s="157">
        <f t="shared" si="77"/>
        <v>0.93604657000533975</v>
      </c>
      <c r="AZ22" s="183">
        <f t="shared" si="77"/>
        <v>0.96629417267265461</v>
      </c>
      <c r="BA22" s="182">
        <f>BA24/BA23</f>
        <v>0.98360563929127875</v>
      </c>
      <c r="BB22" s="157">
        <f t="shared" si="77"/>
        <v>0.9883806405026464</v>
      </c>
      <c r="BC22" s="157">
        <f t="shared" si="77"/>
        <v>0.98097803606724632</v>
      </c>
      <c r="BD22" s="183">
        <f t="shared" si="77"/>
        <v>0.9810882267741442</v>
      </c>
      <c r="BE22" s="182">
        <f>BE24/BE23</f>
        <v>0.96277522420467443</v>
      </c>
      <c r="BF22" s="157">
        <f t="shared" si="77"/>
        <v>0.98496166657402218</v>
      </c>
      <c r="BG22" s="157">
        <f t="shared" si="77"/>
        <v>0.9324614135144248</v>
      </c>
      <c r="BH22" s="183">
        <f t="shared" si="77"/>
        <v>0.97619860593651542</v>
      </c>
      <c r="BI22" s="182">
        <f>BI24/BI23</f>
        <v>0.98376660875462907</v>
      </c>
      <c r="BJ22" s="157">
        <f t="shared" si="77"/>
        <v>0.97950147220786221</v>
      </c>
      <c r="BK22" s="157">
        <f t="shared" si="77"/>
        <v>0.98240022953994666</v>
      </c>
      <c r="BL22" s="183">
        <f t="shared" si="77"/>
        <v>0.98649529218353016</v>
      </c>
      <c r="BM22" s="182">
        <f>BM24/BM23</f>
        <v>0.97524792433599328</v>
      </c>
      <c r="BN22" s="157">
        <f t="shared" si="77"/>
        <v>0.9866774184824697</v>
      </c>
      <c r="BO22" s="157">
        <f t="shared" si="77"/>
        <v>0.97223703716146692</v>
      </c>
      <c r="BP22" s="183">
        <f t="shared" si="77"/>
        <v>0.96680264675210736</v>
      </c>
      <c r="BQ22" s="182">
        <f>BQ24/BQ23</f>
        <v>0.97420267909143854</v>
      </c>
      <c r="BR22" s="157">
        <f t="shared" si="77"/>
        <v>0.9726604687123499</v>
      </c>
      <c r="BS22" s="157">
        <f t="shared" si="77"/>
        <v>0.97337563683226169</v>
      </c>
      <c r="BT22" s="183">
        <f t="shared" si="77"/>
        <v>0.97665427429483354</v>
      </c>
      <c r="BU22" s="182">
        <f>BU24/BU23</f>
        <v>0.96497653709398934</v>
      </c>
      <c r="BV22" s="157">
        <f t="shared" ref="BV22:CN22" si="78">BV24/BV23</f>
        <v>0.96141265756748306</v>
      </c>
      <c r="BW22" s="157">
        <f t="shared" si="78"/>
        <v>0.96804856265151296</v>
      </c>
      <c r="BX22" s="183">
        <f t="shared" si="78"/>
        <v>0.965499301016991</v>
      </c>
      <c r="BY22" s="182">
        <f>BY24/BY23</f>
        <v>0.96004540583987819</v>
      </c>
      <c r="BZ22" s="157">
        <f t="shared" si="78"/>
        <v>0.96404247159910972</v>
      </c>
      <c r="CA22" s="157">
        <f t="shared" si="78"/>
        <v>0.94976541566481398</v>
      </c>
      <c r="CB22" s="183">
        <f t="shared" si="78"/>
        <v>0.96659316396086625</v>
      </c>
      <c r="CC22" s="182">
        <f>CC24/CC23</f>
        <v>0.99473629967857502</v>
      </c>
      <c r="CD22" s="157">
        <f t="shared" si="78"/>
        <v>0.99538176003583001</v>
      </c>
      <c r="CE22" s="157">
        <f t="shared" si="78"/>
        <v>0.99538176003583001</v>
      </c>
      <c r="CF22" s="183">
        <f t="shared" si="78"/>
        <v>0.99345307398037341</v>
      </c>
      <c r="CG22" s="182">
        <f>CG24/CG23</f>
        <v>0.98937597144678424</v>
      </c>
      <c r="CH22" s="157">
        <f t="shared" si="78"/>
        <v>0.99251875789089716</v>
      </c>
      <c r="CI22" s="157">
        <f t="shared" si="78"/>
        <v>0.98787998031728841</v>
      </c>
      <c r="CJ22" s="183">
        <f t="shared" si="78"/>
        <v>0.98739690121485701</v>
      </c>
      <c r="CK22" s="182">
        <f>CK24/CK23</f>
        <v>0.99417106692209456</v>
      </c>
      <c r="CL22" s="157">
        <f t="shared" si="78"/>
        <v>0.99503417751410039</v>
      </c>
      <c r="CM22" s="157">
        <f t="shared" si="78"/>
        <v>0.99376957651570308</v>
      </c>
      <c r="CN22" s="183">
        <f t="shared" si="78"/>
        <v>0.99372131946215247</v>
      </c>
      <c r="CQ22" s="98"/>
    </row>
    <row r="23" spans="1:95" ht="51" x14ac:dyDescent="0.2">
      <c r="A23" s="97" t="s">
        <v>67</v>
      </c>
      <c r="B23" s="97" t="s">
        <v>68</v>
      </c>
      <c r="C23" s="97" t="s">
        <v>69</v>
      </c>
      <c r="D23" s="117"/>
      <c r="E23" s="184">
        <f>F23+G23+H23</f>
        <v>6753085</v>
      </c>
      <c r="F23" s="136">
        <v>2504465</v>
      </c>
      <c r="G23" s="136">
        <v>2337401</v>
      </c>
      <c r="H23" s="168">
        <v>1911219</v>
      </c>
      <c r="I23" s="184">
        <f t="shared" ref="I23:I24" si="79">J23+K23+L23</f>
        <v>1572276</v>
      </c>
      <c r="J23" s="136">
        <v>527271</v>
      </c>
      <c r="K23" s="133">
        <v>533041</v>
      </c>
      <c r="L23" s="188">
        <v>511964</v>
      </c>
      <c r="M23" s="184">
        <f t="shared" ref="M23:M24" si="80">N23+O23+P23</f>
        <v>13051549</v>
      </c>
      <c r="N23" s="136">
        <v>4410350</v>
      </c>
      <c r="O23" s="136">
        <v>4508148</v>
      </c>
      <c r="P23" s="168">
        <v>4133051</v>
      </c>
      <c r="Q23" s="184">
        <f t="shared" ref="Q23:Q24" si="81">R23+S23+T23</f>
        <v>9675247</v>
      </c>
      <c r="R23" s="136">
        <v>4069319</v>
      </c>
      <c r="S23" s="135">
        <v>3909735</v>
      </c>
      <c r="T23" s="176">
        <v>1696193</v>
      </c>
      <c r="U23" s="184">
        <f t="shared" ref="U23:U24" si="82">V23+W23+X23</f>
        <v>21480434</v>
      </c>
      <c r="V23" s="136">
        <v>7650926</v>
      </c>
      <c r="W23" s="136">
        <v>7254708</v>
      </c>
      <c r="X23" s="205">
        <v>6574800</v>
      </c>
      <c r="Y23" s="184">
        <f t="shared" ref="Y23:Y24" si="83">Z23+AA23+AB23</f>
        <v>7939039</v>
      </c>
      <c r="Z23" s="136">
        <v>2884045</v>
      </c>
      <c r="AA23" s="158">
        <v>2556494</v>
      </c>
      <c r="AB23" s="168">
        <v>2498500</v>
      </c>
      <c r="AC23" s="184">
        <f t="shared" ref="AC23:AC24" si="84">AD23+AE23+AF23</f>
        <v>142184</v>
      </c>
      <c r="AD23" s="136">
        <v>50281</v>
      </c>
      <c r="AE23" s="158">
        <v>47052</v>
      </c>
      <c r="AF23" s="168">
        <v>44851</v>
      </c>
      <c r="AG23" s="184">
        <f t="shared" ref="AG23:AG24" si="85">AH23+AI23+AJ23</f>
        <v>221638</v>
      </c>
      <c r="AH23" s="136">
        <v>76748</v>
      </c>
      <c r="AI23" s="158">
        <v>74768</v>
      </c>
      <c r="AJ23" s="168">
        <v>70122</v>
      </c>
      <c r="AK23" s="184">
        <f t="shared" ref="AK23:AK24" si="86">AL23+AM23+AN23</f>
        <v>2337238</v>
      </c>
      <c r="AL23" s="237">
        <v>838158</v>
      </c>
      <c r="AM23" s="136">
        <v>767276</v>
      </c>
      <c r="AN23" s="236">
        <v>731804</v>
      </c>
      <c r="AO23" s="184">
        <f t="shared" ref="AO23:AO24" si="87">AP23+AQ23+AR23</f>
        <v>10222993</v>
      </c>
      <c r="AP23" s="136">
        <v>3514820</v>
      </c>
      <c r="AQ23" s="134">
        <v>3502576</v>
      </c>
      <c r="AR23" s="204">
        <v>3205597</v>
      </c>
      <c r="AS23" s="184">
        <f t="shared" ref="AS23:AS24" si="88">AT23+AU23+AV23</f>
        <v>4311815</v>
      </c>
      <c r="AT23" s="136">
        <v>1484778</v>
      </c>
      <c r="AU23" s="159">
        <v>1406289</v>
      </c>
      <c r="AV23" s="169">
        <v>1420748</v>
      </c>
      <c r="AW23" s="184">
        <f t="shared" ref="AW23:AW24" si="89">AX23+AY23+AZ23</f>
        <v>24829215</v>
      </c>
      <c r="AX23" s="137">
        <v>8307016</v>
      </c>
      <c r="AY23" s="137">
        <v>8863731</v>
      </c>
      <c r="AZ23" s="213">
        <v>7658468</v>
      </c>
      <c r="BA23" s="184">
        <f t="shared" ref="BA23:BA24" si="90">BB23+BC23+BD23</f>
        <v>29891132</v>
      </c>
      <c r="BB23" s="149">
        <v>10466842</v>
      </c>
      <c r="BC23" s="149">
        <v>9803299</v>
      </c>
      <c r="BD23" s="188">
        <v>9620991</v>
      </c>
      <c r="BE23" s="184">
        <f t="shared" ref="BE23:BE24" si="91">BF23+BG23+BH23</f>
        <v>12088508</v>
      </c>
      <c r="BF23" s="136">
        <v>3508035</v>
      </c>
      <c r="BG23" s="151">
        <v>4412944</v>
      </c>
      <c r="BH23" s="216">
        <v>4167529</v>
      </c>
      <c r="BI23" s="184">
        <f t="shared" ref="BI23:BI24" si="92">BJ23+BK23+BL23</f>
        <v>406939</v>
      </c>
      <c r="BJ23" s="136">
        <v>44491</v>
      </c>
      <c r="BK23" s="133">
        <v>195173</v>
      </c>
      <c r="BL23" s="219">
        <v>167275</v>
      </c>
      <c r="BM23" s="184">
        <f t="shared" ref="BM23:BM24" si="93">BN23+BO23+BP23</f>
        <v>1263692</v>
      </c>
      <c r="BN23" s="136">
        <v>406753</v>
      </c>
      <c r="BO23" s="141">
        <v>476246</v>
      </c>
      <c r="BP23" s="212">
        <v>380693</v>
      </c>
      <c r="BQ23" s="184">
        <f t="shared" ref="BQ23:BQ24" si="94">BR23+BS23+BT23</f>
        <v>1717000</v>
      </c>
      <c r="BR23" s="136">
        <v>576857</v>
      </c>
      <c r="BS23" s="158">
        <v>581197</v>
      </c>
      <c r="BT23" s="168">
        <v>558946</v>
      </c>
      <c r="BU23" s="184">
        <f t="shared" ref="BU23:BU24" si="95">BV23+BW23+BX23</f>
        <v>11328520</v>
      </c>
      <c r="BV23" s="136">
        <v>3864376</v>
      </c>
      <c r="BW23" s="135">
        <v>3871782</v>
      </c>
      <c r="BX23" s="176">
        <v>3592362</v>
      </c>
      <c r="BY23" s="184">
        <f t="shared" ref="BY23:BY24" si="96">BZ23+CA23+CB23</f>
        <v>9430505</v>
      </c>
      <c r="BZ23" s="134">
        <v>3100519</v>
      </c>
      <c r="CA23" s="134">
        <v>3199489</v>
      </c>
      <c r="CB23" s="222">
        <v>3130497</v>
      </c>
      <c r="CC23" s="184">
        <f t="shared" ref="CC23:CC24" si="97">CD23+CE23+CF23</f>
        <v>19114880</v>
      </c>
      <c r="CD23" s="136">
        <v>6358916</v>
      </c>
      <c r="CE23" s="136">
        <v>6358916</v>
      </c>
      <c r="CF23" s="168">
        <v>6397048</v>
      </c>
      <c r="CG23" s="184">
        <f t="shared" ref="CG23:CG24" si="98">CH23+CI23+CJ23</f>
        <v>23925011</v>
      </c>
      <c r="CH23" s="136">
        <v>8487628</v>
      </c>
      <c r="CI23" s="136">
        <v>8025317</v>
      </c>
      <c r="CJ23" s="168">
        <v>7412066</v>
      </c>
      <c r="CK23" s="184">
        <f t="shared" ref="CK23:CK24" si="99">CL23+CM23+CN23</f>
        <v>14498022</v>
      </c>
      <c r="CL23" s="136">
        <v>4785310</v>
      </c>
      <c r="CM23" s="159">
        <v>4932249</v>
      </c>
      <c r="CN23" s="169">
        <v>4780463</v>
      </c>
      <c r="CQ23" s="98"/>
    </row>
    <row r="24" spans="1:95" ht="51" x14ac:dyDescent="0.2">
      <c r="A24" s="97" t="s">
        <v>70</v>
      </c>
      <c r="B24" s="97" t="s">
        <v>71</v>
      </c>
      <c r="C24" s="97" t="s">
        <v>69</v>
      </c>
      <c r="D24" s="117"/>
      <c r="E24" s="184">
        <f t="shared" ref="E24" si="100">F24+G24+H24</f>
        <v>6670136</v>
      </c>
      <c r="F24" s="136">
        <v>2477334</v>
      </c>
      <c r="G24" s="136">
        <v>2314011</v>
      </c>
      <c r="H24" s="168">
        <v>1878791</v>
      </c>
      <c r="I24" s="184">
        <f t="shared" si="79"/>
        <v>1540195</v>
      </c>
      <c r="J24" s="136">
        <v>516669</v>
      </c>
      <c r="K24" s="133">
        <v>521126</v>
      </c>
      <c r="L24" s="188">
        <v>502400</v>
      </c>
      <c r="M24" s="184">
        <f t="shared" si="80"/>
        <v>12586294</v>
      </c>
      <c r="N24" s="136">
        <v>4283227</v>
      </c>
      <c r="O24" s="136">
        <v>4334629</v>
      </c>
      <c r="P24" s="168">
        <v>3968438</v>
      </c>
      <c r="Q24" s="184">
        <f t="shared" si="81"/>
        <v>9590231</v>
      </c>
      <c r="R24" s="136">
        <v>4034248</v>
      </c>
      <c r="S24" s="135">
        <v>3872297</v>
      </c>
      <c r="T24" s="176">
        <v>1683686</v>
      </c>
      <c r="U24" s="184">
        <f t="shared" si="82"/>
        <v>20933041</v>
      </c>
      <c r="V24" s="136">
        <v>7490444</v>
      </c>
      <c r="W24" s="136">
        <v>7119892</v>
      </c>
      <c r="X24" s="205">
        <v>6322705</v>
      </c>
      <c r="Y24" s="184">
        <f t="shared" si="83"/>
        <v>7788494</v>
      </c>
      <c r="Z24" s="136">
        <v>2785069</v>
      </c>
      <c r="AA24" s="158">
        <v>2529312</v>
      </c>
      <c r="AB24" s="168">
        <v>2474113</v>
      </c>
      <c r="AC24" s="184">
        <f t="shared" si="84"/>
        <v>142070</v>
      </c>
      <c r="AD24" s="136">
        <v>50248</v>
      </c>
      <c r="AE24" s="158">
        <v>47015</v>
      </c>
      <c r="AF24" s="168">
        <v>44807</v>
      </c>
      <c r="AG24" s="184">
        <f t="shared" si="85"/>
        <v>221458</v>
      </c>
      <c r="AH24" s="136">
        <v>76685</v>
      </c>
      <c r="AI24" s="158">
        <v>74705</v>
      </c>
      <c r="AJ24" s="168">
        <v>70068</v>
      </c>
      <c r="AK24" s="184">
        <f t="shared" si="86"/>
        <v>2272907</v>
      </c>
      <c r="AL24" s="159">
        <v>816263</v>
      </c>
      <c r="AM24" s="136">
        <v>746292</v>
      </c>
      <c r="AN24" s="236">
        <v>710352</v>
      </c>
      <c r="AO24" s="184">
        <f t="shared" si="87"/>
        <v>10039263</v>
      </c>
      <c r="AP24" s="136">
        <v>3453442</v>
      </c>
      <c r="AQ24" s="134">
        <v>3441663</v>
      </c>
      <c r="AR24" s="204">
        <v>3144158</v>
      </c>
      <c r="AS24" s="184">
        <f t="shared" si="88"/>
        <v>4266015</v>
      </c>
      <c r="AT24" s="136">
        <v>1477730</v>
      </c>
      <c r="AU24" s="159">
        <v>1379998</v>
      </c>
      <c r="AV24" s="169">
        <v>1408287</v>
      </c>
      <c r="AW24" s="184">
        <f t="shared" si="89"/>
        <v>23741622</v>
      </c>
      <c r="AX24" s="137">
        <v>8044424</v>
      </c>
      <c r="AY24" s="137">
        <v>8296865</v>
      </c>
      <c r="AZ24" s="213">
        <v>7400333</v>
      </c>
      <c r="BA24" s="184">
        <f t="shared" si="90"/>
        <v>29401086</v>
      </c>
      <c r="BB24" s="149">
        <v>10345224</v>
      </c>
      <c r="BC24" s="149">
        <v>9616821</v>
      </c>
      <c r="BD24" s="188">
        <v>9439041</v>
      </c>
      <c r="BE24" s="184">
        <f t="shared" si="91"/>
        <v>11638516</v>
      </c>
      <c r="BF24" s="136">
        <v>3455280</v>
      </c>
      <c r="BG24" s="151">
        <v>4114900</v>
      </c>
      <c r="BH24" s="216">
        <v>4068336</v>
      </c>
      <c r="BI24" s="184">
        <f t="shared" si="92"/>
        <v>400333</v>
      </c>
      <c r="BJ24" s="136">
        <v>43579</v>
      </c>
      <c r="BK24" s="133">
        <v>191738</v>
      </c>
      <c r="BL24" s="219">
        <v>165016</v>
      </c>
      <c r="BM24" s="184">
        <f t="shared" si="93"/>
        <v>1232413</v>
      </c>
      <c r="BN24" s="136">
        <v>401334</v>
      </c>
      <c r="BO24" s="141">
        <v>463024</v>
      </c>
      <c r="BP24" s="212">
        <v>368055</v>
      </c>
      <c r="BQ24" s="184">
        <f t="shared" si="94"/>
        <v>1672706</v>
      </c>
      <c r="BR24" s="136">
        <v>561086</v>
      </c>
      <c r="BS24" s="158">
        <v>565723</v>
      </c>
      <c r="BT24" s="168">
        <v>545897</v>
      </c>
      <c r="BU24" s="184">
        <f t="shared" si="95"/>
        <v>10931756</v>
      </c>
      <c r="BV24" s="136">
        <v>3715260</v>
      </c>
      <c r="BW24" s="135">
        <v>3748073</v>
      </c>
      <c r="BX24" s="176">
        <v>3468423</v>
      </c>
      <c r="BY24" s="184">
        <f t="shared" si="96"/>
        <v>9053713</v>
      </c>
      <c r="BZ24" s="134">
        <v>2989032</v>
      </c>
      <c r="CA24" s="134">
        <v>3038764</v>
      </c>
      <c r="CB24" s="222">
        <v>3025917</v>
      </c>
      <c r="CC24" s="184">
        <f t="shared" si="97"/>
        <v>19014265</v>
      </c>
      <c r="CD24" s="136">
        <v>6329549</v>
      </c>
      <c r="CE24" s="136">
        <v>6329549</v>
      </c>
      <c r="CF24" s="168">
        <v>6355167</v>
      </c>
      <c r="CG24" s="184">
        <f t="shared" si="98"/>
        <v>23670831</v>
      </c>
      <c r="CH24" s="136">
        <v>8424130</v>
      </c>
      <c r="CI24" s="136">
        <v>7928050</v>
      </c>
      <c r="CJ24" s="168">
        <v>7318651</v>
      </c>
      <c r="CK24" s="184">
        <f t="shared" si="99"/>
        <v>14413514</v>
      </c>
      <c r="CL24" s="136">
        <v>4761547</v>
      </c>
      <c r="CM24" s="159">
        <v>4901519</v>
      </c>
      <c r="CN24" s="169">
        <v>4750448</v>
      </c>
      <c r="CQ24" s="98"/>
    </row>
    <row r="25" spans="1:95" s="100" customFormat="1" ht="38.25" x14ac:dyDescent="0.2">
      <c r="A25" s="96" t="s">
        <v>72</v>
      </c>
      <c r="B25" s="96" t="s">
        <v>155</v>
      </c>
      <c r="C25" s="96" t="s">
        <v>156</v>
      </c>
      <c r="D25" s="118"/>
      <c r="E25" s="185">
        <f>E28/(E26-E29)</f>
        <v>0.99917658999614023</v>
      </c>
      <c r="F25" s="160">
        <f>F28/(F26-F29)</f>
        <v>0.99909612676896642</v>
      </c>
      <c r="G25" s="160">
        <f>G28/(G26-G29)</f>
        <v>0.99874784829049923</v>
      </c>
      <c r="H25" s="186">
        <f>H28/(H26-H29)</f>
        <v>0.99970647650948774</v>
      </c>
      <c r="I25" s="185">
        <f>I28/(I26-I29)</f>
        <v>0.99992562124852169</v>
      </c>
      <c r="J25" s="160">
        <f t="shared" ref="J25:BT25" si="101">J28/(J26-J29)</f>
        <v>0.99993660319942523</v>
      </c>
      <c r="K25" s="160">
        <f t="shared" si="101"/>
        <v>0.99990027921818903</v>
      </c>
      <c r="L25" s="186">
        <f t="shared" si="101"/>
        <v>0.99994047619047621</v>
      </c>
      <c r="M25" s="185">
        <f>M28/(M26-M29)</f>
        <v>0.99970173069661306</v>
      </c>
      <c r="N25" s="160">
        <f>N28/(N26-N29)</f>
        <v>0.99985289423650725</v>
      </c>
      <c r="O25" s="160">
        <f>O28/(O26-O29)</f>
        <v>0.99955663997269839</v>
      </c>
      <c r="P25" s="186">
        <f>P28/(P26-P29)</f>
        <v>0.99968687847737969</v>
      </c>
      <c r="Q25" s="185">
        <f>Q28/(Q26-Q29)</f>
        <v>0.99982658269917424</v>
      </c>
      <c r="R25" s="160">
        <f t="shared" si="101"/>
        <v>0.9996269488105014</v>
      </c>
      <c r="S25" s="160">
        <f t="shared" si="101"/>
        <v>0.99991379201054775</v>
      </c>
      <c r="T25" s="186">
        <f t="shared" si="101"/>
        <v>0.99994047118352347</v>
      </c>
      <c r="U25" s="185">
        <f>U28/(U26-U29)</f>
        <v>0.99927731113858542</v>
      </c>
      <c r="V25" s="160">
        <f t="shared" si="101"/>
        <v>0.99926511735157297</v>
      </c>
      <c r="W25" s="160">
        <f t="shared" si="101"/>
        <v>0.99874721707209924</v>
      </c>
      <c r="X25" s="186">
        <f t="shared" si="101"/>
        <v>0.99986158961320315</v>
      </c>
      <c r="Y25" s="185">
        <f>Y28/(Y26-Y29)</f>
        <v>0.99977322017110948</v>
      </c>
      <c r="Z25" s="160">
        <f t="shared" si="101"/>
        <v>0.99960706977847635</v>
      </c>
      <c r="AA25" s="160">
        <f t="shared" si="101"/>
        <v>0.9998180233914874</v>
      </c>
      <c r="AB25" s="186">
        <f t="shared" si="101"/>
        <v>0.99992347150734895</v>
      </c>
      <c r="AC25" s="185">
        <f>AC28/(AC26-AC29)</f>
        <v>0.99925167334155574</v>
      </c>
      <c r="AD25" s="160">
        <f t="shared" si="101"/>
        <v>0.99900666950475381</v>
      </c>
      <c r="AE25" s="160">
        <f t="shared" si="101"/>
        <v>0.99930304482292986</v>
      </c>
      <c r="AF25" s="186">
        <f t="shared" si="101"/>
        <v>0.99952417205938338</v>
      </c>
      <c r="AG25" s="185">
        <f>AG28/(AG26-AG29)</f>
        <v>0.99983827711216833</v>
      </c>
      <c r="AH25" s="160">
        <f>AH28/(AH26-AH29)</f>
        <v>0.99971867213246524</v>
      </c>
      <c r="AI25" s="160">
        <f t="shared" si="101"/>
        <v>0.99985377979236734</v>
      </c>
      <c r="AJ25" s="186">
        <f t="shared" si="101"/>
        <v>0.99995446887947914</v>
      </c>
      <c r="AK25" s="185">
        <f>AK28/(AK26-AK29)</f>
        <v>0.99953124884475764</v>
      </c>
      <c r="AL25" s="160">
        <f t="shared" si="101"/>
        <v>0.99905627286241627</v>
      </c>
      <c r="AM25" s="160">
        <f t="shared" si="101"/>
        <v>0.99973774733704279</v>
      </c>
      <c r="AN25" s="186">
        <f t="shared" si="101"/>
        <v>0.99985096297150988</v>
      </c>
      <c r="AO25" s="185">
        <f>AO28/(AO26-AO29)</f>
        <v>0.99964307600328828</v>
      </c>
      <c r="AP25" s="160">
        <f t="shared" si="101"/>
        <v>0.99947960051481133</v>
      </c>
      <c r="AQ25" s="160">
        <f t="shared" si="101"/>
        <v>0.99968902419064454</v>
      </c>
      <c r="AR25" s="186">
        <f t="shared" si="101"/>
        <v>0.9997673175715226</v>
      </c>
      <c r="AS25" s="185">
        <f>AS28/(AS26-AS29)</f>
        <v>0.99992300511053578</v>
      </c>
      <c r="AT25" s="160">
        <f t="shared" si="101"/>
        <v>0.99987972643986112</v>
      </c>
      <c r="AU25" s="160">
        <f t="shared" si="101"/>
        <v>0.99993248583195327</v>
      </c>
      <c r="AV25" s="186">
        <f t="shared" si="101"/>
        <v>0.99995733879396775</v>
      </c>
      <c r="AW25" s="185">
        <f>AW28/(AW26-AW29)</f>
        <v>0.9995691828649107</v>
      </c>
      <c r="AX25" s="160">
        <f t="shared" si="101"/>
        <v>0.99975425394888484</v>
      </c>
      <c r="AY25" s="160">
        <f t="shared" si="101"/>
        <v>0.99916924996093337</v>
      </c>
      <c r="AZ25" s="186">
        <f t="shared" si="101"/>
        <v>0.99981149885748166</v>
      </c>
      <c r="BA25" s="185">
        <f>BA28/(BA26-BA29)</f>
        <v>0.99941937154759763</v>
      </c>
      <c r="BB25" s="160">
        <f t="shared" si="101"/>
        <v>0.99898588374586272</v>
      </c>
      <c r="BC25" s="160">
        <f t="shared" si="101"/>
        <v>0.99976693590836241</v>
      </c>
      <c r="BD25" s="186">
        <f t="shared" si="101"/>
        <v>0.99949442758079554</v>
      </c>
      <c r="BE25" s="185">
        <f>BE28/(BE26-BE29)</f>
        <v>0.99975491367659908</v>
      </c>
      <c r="BF25" s="160">
        <f t="shared" si="101"/>
        <v>0.99943465732939418</v>
      </c>
      <c r="BG25" s="160">
        <f t="shared" si="101"/>
        <v>0.99986519071698188</v>
      </c>
      <c r="BH25" s="186">
        <f t="shared" si="101"/>
        <v>0.99996788257870772</v>
      </c>
      <c r="BI25" s="185">
        <f>BI28/(BI26-BI29)</f>
        <v>0.99993035823722765</v>
      </c>
      <c r="BJ25" s="160">
        <f t="shared" si="101"/>
        <v>0.99986686193582741</v>
      </c>
      <c r="BK25" s="160">
        <f t="shared" si="101"/>
        <v>1</v>
      </c>
      <c r="BL25" s="186">
        <f t="shared" si="101"/>
        <v>0.99994649258922363</v>
      </c>
      <c r="BM25" s="185">
        <f>BM28/(BM26-BM29)</f>
        <v>0.9998260972837244</v>
      </c>
      <c r="BN25" s="160">
        <f t="shared" si="101"/>
        <v>0.99977334812535046</v>
      </c>
      <c r="BO25" s="160">
        <f t="shared" si="101"/>
        <v>0.99989973429588408</v>
      </c>
      <c r="BP25" s="186">
        <f t="shared" si="101"/>
        <v>0.99980595173742492</v>
      </c>
      <c r="BQ25" s="185">
        <f>BQ28/(BQ26-BQ29)</f>
        <v>0.99963576385755426</v>
      </c>
      <c r="BR25" s="160">
        <f t="shared" si="101"/>
        <v>0.99921325382256021</v>
      </c>
      <c r="BS25" s="160">
        <f t="shared" si="101"/>
        <v>0.99986620880346078</v>
      </c>
      <c r="BT25" s="186">
        <f t="shared" si="101"/>
        <v>0.9999279076641362</v>
      </c>
      <c r="BU25" s="185">
        <f>BU28/(BU26-BU29)</f>
        <v>0.99960334428590714</v>
      </c>
      <c r="BV25" s="160">
        <f t="shared" ref="BV25:CN25" si="102">BV28/(BV26-BV29)</f>
        <v>0.99950035957728778</v>
      </c>
      <c r="BW25" s="160">
        <f t="shared" si="102"/>
        <v>0.99941441828701938</v>
      </c>
      <c r="BX25" s="186">
        <f t="shared" si="102"/>
        <v>0.99992914759101814</v>
      </c>
      <c r="BY25" s="185">
        <f>BY28/(BY26-BY29)</f>
        <v>0.99991010234216837</v>
      </c>
      <c r="BZ25" s="160">
        <f t="shared" si="102"/>
        <v>0.99990227227812012</v>
      </c>
      <c r="CA25" s="160">
        <f t="shared" si="102"/>
        <v>0.99993246239844036</v>
      </c>
      <c r="CB25" s="186">
        <f t="shared" si="102"/>
        <v>0.99989576606278963</v>
      </c>
      <c r="CC25" s="185">
        <f>CC28/(CC26-CC29)</f>
        <v>0.99966627770309369</v>
      </c>
      <c r="CD25" s="160">
        <f t="shared" si="102"/>
        <v>0.9996135489541973</v>
      </c>
      <c r="CE25" s="160">
        <f t="shared" si="102"/>
        <v>0.99962731103459423</v>
      </c>
      <c r="CF25" s="186">
        <f t="shared" si="102"/>
        <v>0.99975911409044926</v>
      </c>
      <c r="CG25" s="185">
        <f>CG28/(CG26-CG29)</f>
        <v>0.99950959238653236</v>
      </c>
      <c r="CH25" s="160">
        <f t="shared" si="102"/>
        <v>0.99895841018253551</v>
      </c>
      <c r="CI25" s="160">
        <f t="shared" si="102"/>
        <v>0.99983891496301014</v>
      </c>
      <c r="CJ25" s="186">
        <f t="shared" si="102"/>
        <v>0.99977175425689391</v>
      </c>
      <c r="CK25" s="185">
        <f>CK28/(CK26-CK29)</f>
        <v>0.99981213213782649</v>
      </c>
      <c r="CL25" s="160">
        <f t="shared" si="102"/>
        <v>0.99969176315394215</v>
      </c>
      <c r="CM25" s="160">
        <f t="shared" si="102"/>
        <v>0.99986256380734562</v>
      </c>
      <c r="CN25" s="186">
        <f t="shared" si="102"/>
        <v>0.99988398524184352</v>
      </c>
      <c r="CQ25" s="101"/>
    </row>
    <row r="26" spans="1:95" s="100" customFormat="1" x14ac:dyDescent="0.2">
      <c r="A26" s="94"/>
      <c r="B26" s="97" t="s">
        <v>73</v>
      </c>
      <c r="C26" s="97"/>
      <c r="D26" s="117"/>
      <c r="E26" s="187">
        <f>F26+G26+H26</f>
        <v>1282121</v>
      </c>
      <c r="F26" s="136">
        <v>470224</v>
      </c>
      <c r="G26" s="149">
        <v>435834</v>
      </c>
      <c r="H26" s="188">
        <v>376063</v>
      </c>
      <c r="I26" s="187">
        <f t="shared" ref="I26:I29" si="103">J26+K26+L26</f>
        <v>286766</v>
      </c>
      <c r="J26" s="136">
        <v>100189</v>
      </c>
      <c r="K26" s="149">
        <v>93382</v>
      </c>
      <c r="L26" s="188">
        <v>93195</v>
      </c>
      <c r="M26" s="187">
        <f t="shared" ref="M26:M29" si="104">N26+O26+P26</f>
        <v>2110442</v>
      </c>
      <c r="N26" s="136">
        <v>742174</v>
      </c>
      <c r="O26" s="149">
        <v>713499</v>
      </c>
      <c r="P26" s="188">
        <v>654769</v>
      </c>
      <c r="Q26" s="187">
        <f t="shared" ref="Q26:Q29" si="105">R26+S26+T26</f>
        <v>2428368</v>
      </c>
      <c r="R26" s="136">
        <v>834670</v>
      </c>
      <c r="S26" s="149">
        <v>812018</v>
      </c>
      <c r="T26" s="188">
        <v>781680</v>
      </c>
      <c r="U26" s="187">
        <f t="shared" ref="U26:U29" si="106">V26+W26+X26</f>
        <v>3614277</v>
      </c>
      <c r="V26" s="136">
        <v>1327554</v>
      </c>
      <c r="W26" s="149">
        <v>1260538</v>
      </c>
      <c r="X26" s="188">
        <v>1026185</v>
      </c>
      <c r="Y26" s="187">
        <f t="shared" ref="Y26:Y29" si="107">Z26+AA26+AB26</f>
        <v>1537400</v>
      </c>
      <c r="Z26" s="136">
        <v>580403</v>
      </c>
      <c r="AA26" s="149">
        <v>485701</v>
      </c>
      <c r="AB26" s="188">
        <v>471296</v>
      </c>
      <c r="AC26" s="187">
        <f t="shared" ref="AC26:AC29" si="108">AD26+AE26+AF26</f>
        <v>74647</v>
      </c>
      <c r="AD26" s="136">
        <v>29900</v>
      </c>
      <c r="AE26" s="149">
        <v>23540</v>
      </c>
      <c r="AF26" s="188">
        <v>21207</v>
      </c>
      <c r="AG26" s="187">
        <f t="shared" ref="AG26:AG29" si="109">AH26+AI26+AJ26</f>
        <v>76437</v>
      </c>
      <c r="AH26" s="136">
        <v>26294</v>
      </c>
      <c r="AI26" s="149">
        <v>27916</v>
      </c>
      <c r="AJ26" s="188">
        <v>22227</v>
      </c>
      <c r="AK26" s="187">
        <f t="shared" ref="AK26:AK29" si="110">AL26+AM26+AN26</f>
        <v>751338</v>
      </c>
      <c r="AL26" s="136">
        <v>296213</v>
      </c>
      <c r="AM26" s="149">
        <v>240964</v>
      </c>
      <c r="AN26" s="188">
        <v>214161</v>
      </c>
      <c r="AO26" s="187">
        <f t="shared" ref="AO26:AO29" si="111">AP26+AQ26+AR26</f>
        <v>1762907</v>
      </c>
      <c r="AP26" s="136">
        <v>631362</v>
      </c>
      <c r="AQ26" s="149">
        <v>572669</v>
      </c>
      <c r="AR26" s="188">
        <v>558876</v>
      </c>
      <c r="AS26" s="187">
        <f t="shared" ref="AS26:AS29" si="112">AT26+AU26+AV26</f>
        <v>766725</v>
      </c>
      <c r="AT26" s="136">
        <v>263508</v>
      </c>
      <c r="AU26" s="149">
        <v>262906</v>
      </c>
      <c r="AV26" s="188">
        <v>240311</v>
      </c>
      <c r="AW26" s="187">
        <f t="shared" ref="AW26:AW29" si="113">AX26+AY26+AZ26</f>
        <v>2309641</v>
      </c>
      <c r="AX26" s="136">
        <v>788574</v>
      </c>
      <c r="AY26" s="149">
        <v>801555</v>
      </c>
      <c r="AZ26" s="188">
        <v>719512</v>
      </c>
      <c r="BA26" s="187">
        <f t="shared" ref="BA26:BA29" si="114">BB26+BC26+BD26</f>
        <v>3483294</v>
      </c>
      <c r="BB26" s="149">
        <v>1334596</v>
      </c>
      <c r="BC26" s="149">
        <v>1112959</v>
      </c>
      <c r="BD26" s="188">
        <v>1035739</v>
      </c>
      <c r="BE26" s="187">
        <f t="shared" ref="BE26:BE29" si="115">BF26+BG26+BH26</f>
        <v>1223174</v>
      </c>
      <c r="BF26" s="136">
        <v>428067</v>
      </c>
      <c r="BG26" s="149">
        <v>409844</v>
      </c>
      <c r="BH26" s="188">
        <v>385263</v>
      </c>
      <c r="BI26" s="187">
        <f t="shared" ref="BI26:BI29" si="116">BJ26+BK26+BL26</f>
        <v>76584</v>
      </c>
      <c r="BJ26" s="136">
        <v>32622</v>
      </c>
      <c r="BK26" s="149">
        <v>23845</v>
      </c>
      <c r="BL26" s="188">
        <v>20117</v>
      </c>
      <c r="BM26" s="187">
        <f t="shared" ref="BM26:BM29" si="117">BN26+BO26+BP26</f>
        <v>252433</v>
      </c>
      <c r="BN26" s="136">
        <v>95007</v>
      </c>
      <c r="BO26" s="149">
        <v>82619</v>
      </c>
      <c r="BP26" s="188">
        <v>74807</v>
      </c>
      <c r="BQ26" s="187">
        <f t="shared" ref="BQ26:BQ29" si="118">BR26+BS26+BT26</f>
        <v>961063</v>
      </c>
      <c r="BR26" s="136">
        <v>380668</v>
      </c>
      <c r="BS26" s="149">
        <v>298933</v>
      </c>
      <c r="BT26" s="188">
        <v>281462</v>
      </c>
      <c r="BU26" s="187">
        <f t="shared" ref="BU26:BU29" si="119">BV26+BW26+BX26</f>
        <v>1881418</v>
      </c>
      <c r="BV26" s="136">
        <v>676194</v>
      </c>
      <c r="BW26" s="149">
        <v>639938</v>
      </c>
      <c r="BX26" s="188">
        <v>565286</v>
      </c>
      <c r="BY26" s="187">
        <f t="shared" ref="BY26:BY29" si="120">BZ26+CA26+CB26</f>
        <v>1407048</v>
      </c>
      <c r="BZ26" s="136">
        <v>476661</v>
      </c>
      <c r="CA26" s="149">
        <v>463952</v>
      </c>
      <c r="CB26" s="188">
        <v>466435</v>
      </c>
      <c r="CC26" s="187">
        <f t="shared" ref="CC26:CC29" si="121">CD26+CE26+CF26</f>
        <v>3375421</v>
      </c>
      <c r="CD26" s="136">
        <v>1219142</v>
      </c>
      <c r="CE26" s="149">
        <v>1085690</v>
      </c>
      <c r="CF26" s="188">
        <v>1070589</v>
      </c>
      <c r="CG26" s="187">
        <f t="shared" ref="CG26:CG29" si="122">CH26+CI26+CJ26</f>
        <v>3249999</v>
      </c>
      <c r="CH26" s="136">
        <v>1255735</v>
      </c>
      <c r="CI26" s="149">
        <v>1043346</v>
      </c>
      <c r="CJ26" s="188">
        <v>950918</v>
      </c>
      <c r="CK26" s="187">
        <f t="shared" ref="CK26:CK29" si="123">CL26+CM26+CN26</f>
        <v>2535302</v>
      </c>
      <c r="CL26" s="136">
        <v>897337</v>
      </c>
      <c r="CM26" s="149">
        <v>847525</v>
      </c>
      <c r="CN26" s="188">
        <v>790440</v>
      </c>
      <c r="CQ26" s="101"/>
    </row>
    <row r="27" spans="1:95" s="100" customFormat="1" x14ac:dyDescent="0.2">
      <c r="A27" s="94"/>
      <c r="B27" s="97" t="s">
        <v>74</v>
      </c>
      <c r="C27" s="97"/>
      <c r="D27" s="117"/>
      <c r="E27" s="187">
        <f t="shared" ref="E27:E28" si="124">F27+G27+H27</f>
        <v>1049253</v>
      </c>
      <c r="F27" s="136">
        <v>335217</v>
      </c>
      <c r="G27" s="149">
        <v>366557</v>
      </c>
      <c r="H27" s="188">
        <v>347479</v>
      </c>
      <c r="I27" s="187">
        <f t="shared" si="103"/>
        <v>268883</v>
      </c>
      <c r="J27" s="136">
        <v>94640</v>
      </c>
      <c r="K27" s="149">
        <v>90247</v>
      </c>
      <c r="L27" s="188">
        <v>83996</v>
      </c>
      <c r="M27" s="187">
        <f t="shared" si="104"/>
        <v>2041677</v>
      </c>
      <c r="N27" s="136">
        <v>720565</v>
      </c>
      <c r="O27" s="149">
        <v>685649</v>
      </c>
      <c r="P27" s="188">
        <v>635463</v>
      </c>
      <c r="Q27" s="187">
        <f t="shared" si="105"/>
        <v>2346816</v>
      </c>
      <c r="R27" s="136">
        <v>785333</v>
      </c>
      <c r="S27" s="149">
        <v>788779</v>
      </c>
      <c r="T27" s="188">
        <v>772704</v>
      </c>
      <c r="U27" s="187">
        <f t="shared" si="106"/>
        <v>3137843</v>
      </c>
      <c r="V27" s="136">
        <v>1066796</v>
      </c>
      <c r="W27" s="149">
        <v>1074007</v>
      </c>
      <c r="X27" s="188">
        <v>997040</v>
      </c>
      <c r="Y27" s="187">
        <f t="shared" si="107"/>
        <v>1463828</v>
      </c>
      <c r="Z27" s="136">
        <v>539437</v>
      </c>
      <c r="AA27" s="149">
        <v>467067</v>
      </c>
      <c r="AB27" s="188">
        <v>457324</v>
      </c>
      <c r="AC27" s="187">
        <f t="shared" si="108"/>
        <v>72151</v>
      </c>
      <c r="AD27" s="136">
        <v>28181</v>
      </c>
      <c r="AE27" s="149">
        <v>22955</v>
      </c>
      <c r="AF27" s="188">
        <v>21015</v>
      </c>
      <c r="AG27" s="187">
        <f t="shared" si="109"/>
        <v>74192</v>
      </c>
      <c r="AH27" s="136">
        <v>24877</v>
      </c>
      <c r="AI27" s="149">
        <v>27353</v>
      </c>
      <c r="AJ27" s="188">
        <v>21962</v>
      </c>
      <c r="AK27" s="187">
        <f t="shared" si="110"/>
        <v>676217</v>
      </c>
      <c r="AL27" s="136">
        <v>239466</v>
      </c>
      <c r="AM27" s="149">
        <v>228773</v>
      </c>
      <c r="AN27" s="188">
        <v>207978</v>
      </c>
      <c r="AO27" s="187">
        <f t="shared" si="111"/>
        <v>1672411</v>
      </c>
      <c r="AP27" s="136">
        <v>572550</v>
      </c>
      <c r="AQ27" s="149">
        <v>549840</v>
      </c>
      <c r="AR27" s="188">
        <v>550021</v>
      </c>
      <c r="AS27" s="187">
        <f t="shared" si="112"/>
        <v>727299</v>
      </c>
      <c r="AT27" s="136">
        <v>241105</v>
      </c>
      <c r="AU27" s="149">
        <v>251790</v>
      </c>
      <c r="AV27" s="188">
        <v>234404</v>
      </c>
      <c r="AW27" s="187">
        <f t="shared" si="113"/>
        <v>2151527</v>
      </c>
      <c r="AX27" s="136">
        <v>707995</v>
      </c>
      <c r="AY27" s="149">
        <v>748635</v>
      </c>
      <c r="AZ27" s="188">
        <v>694897</v>
      </c>
      <c r="BA27" s="187">
        <f t="shared" si="114"/>
        <v>2984641</v>
      </c>
      <c r="BB27" s="149">
        <v>983097</v>
      </c>
      <c r="BC27" s="149">
        <v>1012578</v>
      </c>
      <c r="BD27" s="188">
        <v>988966</v>
      </c>
      <c r="BE27" s="187">
        <f t="shared" si="115"/>
        <v>1150587</v>
      </c>
      <c r="BF27" s="136">
        <v>383823</v>
      </c>
      <c r="BG27" s="149">
        <v>393142</v>
      </c>
      <c r="BH27" s="188">
        <v>373622</v>
      </c>
      <c r="BI27" s="187">
        <f t="shared" si="116"/>
        <v>71795</v>
      </c>
      <c r="BJ27" s="136">
        <v>30044</v>
      </c>
      <c r="BK27" s="149">
        <v>23063</v>
      </c>
      <c r="BL27" s="188">
        <v>18688</v>
      </c>
      <c r="BM27" s="187">
        <f t="shared" si="117"/>
        <v>235757</v>
      </c>
      <c r="BN27" s="136">
        <v>83823</v>
      </c>
      <c r="BO27" s="149">
        <v>79788</v>
      </c>
      <c r="BP27" s="188">
        <v>72146</v>
      </c>
      <c r="BQ27" s="187">
        <f t="shared" si="118"/>
        <v>919603</v>
      </c>
      <c r="BR27" s="136">
        <v>350721</v>
      </c>
      <c r="BS27" s="149">
        <v>291476</v>
      </c>
      <c r="BT27" s="188">
        <v>277406</v>
      </c>
      <c r="BU27" s="187">
        <f t="shared" si="119"/>
        <v>1777180</v>
      </c>
      <c r="BV27" s="136">
        <v>610305</v>
      </c>
      <c r="BW27" s="149">
        <v>616455</v>
      </c>
      <c r="BX27" s="188">
        <v>550420</v>
      </c>
      <c r="BY27" s="187">
        <f t="shared" si="120"/>
        <v>1345946</v>
      </c>
      <c r="BZ27" s="136">
        <v>460454</v>
      </c>
      <c r="CA27" s="149">
        <v>444189</v>
      </c>
      <c r="CB27" s="188">
        <v>441303</v>
      </c>
      <c r="CC27" s="187">
        <f t="shared" si="121"/>
        <v>3077325</v>
      </c>
      <c r="CD27" s="136">
        <v>1027285</v>
      </c>
      <c r="CE27" s="149">
        <v>1033007</v>
      </c>
      <c r="CF27" s="188">
        <v>1017033</v>
      </c>
      <c r="CG27" s="187">
        <f t="shared" si="122"/>
        <v>2938213</v>
      </c>
      <c r="CH27" s="136">
        <v>1030082</v>
      </c>
      <c r="CI27" s="149">
        <v>1005654</v>
      </c>
      <c r="CJ27" s="188">
        <v>902477</v>
      </c>
      <c r="CK27" s="187">
        <f t="shared" si="123"/>
        <v>2278099</v>
      </c>
      <c r="CL27" s="136">
        <v>765599</v>
      </c>
      <c r="CM27" s="149">
        <v>771243</v>
      </c>
      <c r="CN27" s="188">
        <v>741257</v>
      </c>
      <c r="CQ27" s="101"/>
    </row>
    <row r="28" spans="1:95" s="100" customFormat="1" x14ac:dyDescent="0.2">
      <c r="A28" s="94"/>
      <c r="B28" s="97" t="s">
        <v>157</v>
      </c>
      <c r="C28" s="97"/>
      <c r="D28" s="117"/>
      <c r="E28" s="187">
        <f t="shared" si="124"/>
        <v>1048431</v>
      </c>
      <c r="F28" s="136">
        <v>334921</v>
      </c>
      <c r="G28" s="149">
        <v>366110</v>
      </c>
      <c r="H28" s="188">
        <v>347400</v>
      </c>
      <c r="I28" s="187">
        <f t="shared" si="103"/>
        <v>268874</v>
      </c>
      <c r="J28" s="136">
        <v>94636</v>
      </c>
      <c r="K28" s="149">
        <v>90243</v>
      </c>
      <c r="L28" s="188">
        <v>83995</v>
      </c>
      <c r="M28" s="187">
        <f t="shared" si="104"/>
        <v>2041170</v>
      </c>
      <c r="N28" s="136">
        <v>720464</v>
      </c>
      <c r="O28" s="149">
        <v>685369</v>
      </c>
      <c r="P28" s="188">
        <v>635337</v>
      </c>
      <c r="Q28" s="187">
        <f t="shared" si="105"/>
        <v>2346533</v>
      </c>
      <c r="R28" s="136">
        <v>785122</v>
      </c>
      <c r="S28" s="149">
        <v>788722</v>
      </c>
      <c r="T28" s="188">
        <v>772689</v>
      </c>
      <c r="U28" s="187">
        <f t="shared" si="106"/>
        <v>3136012</v>
      </c>
      <c r="V28" s="136">
        <v>1066053</v>
      </c>
      <c r="W28" s="149">
        <v>1073062</v>
      </c>
      <c r="X28" s="188">
        <v>996897</v>
      </c>
      <c r="Y28" s="187">
        <f t="shared" si="107"/>
        <v>1463643</v>
      </c>
      <c r="Z28" s="136">
        <v>539324</v>
      </c>
      <c r="AA28" s="149">
        <v>467008</v>
      </c>
      <c r="AB28" s="188">
        <v>457311</v>
      </c>
      <c r="AC28" s="187">
        <f t="shared" si="108"/>
        <v>72107</v>
      </c>
      <c r="AD28" s="136">
        <v>28160</v>
      </c>
      <c r="AE28" s="149">
        <v>22941</v>
      </c>
      <c r="AF28" s="188">
        <v>21006</v>
      </c>
      <c r="AG28" s="187">
        <f t="shared" si="109"/>
        <v>74189</v>
      </c>
      <c r="AH28" s="136">
        <v>24875</v>
      </c>
      <c r="AI28" s="149">
        <v>27352</v>
      </c>
      <c r="AJ28" s="188">
        <v>21962</v>
      </c>
      <c r="AK28" s="187">
        <f t="shared" si="110"/>
        <v>675948</v>
      </c>
      <c r="AL28" s="136">
        <v>239250</v>
      </c>
      <c r="AM28" s="149">
        <v>228727</v>
      </c>
      <c r="AN28" s="188">
        <v>207971</v>
      </c>
      <c r="AO28" s="187">
        <f t="shared" si="111"/>
        <v>1672028</v>
      </c>
      <c r="AP28" s="136">
        <v>572339</v>
      </c>
      <c r="AQ28" s="149">
        <v>549711</v>
      </c>
      <c r="AR28" s="188">
        <v>549978</v>
      </c>
      <c r="AS28" s="187">
        <f t="shared" si="112"/>
        <v>727265</v>
      </c>
      <c r="AT28" s="136">
        <v>241088</v>
      </c>
      <c r="AU28" s="149">
        <v>251782</v>
      </c>
      <c r="AV28" s="188">
        <v>234395</v>
      </c>
      <c r="AW28" s="187">
        <f t="shared" si="113"/>
        <v>2150798</v>
      </c>
      <c r="AX28" s="136">
        <v>707874</v>
      </c>
      <c r="AY28" s="149">
        <v>748099</v>
      </c>
      <c r="AZ28" s="188">
        <v>694825</v>
      </c>
      <c r="BA28" s="187">
        <f t="shared" si="114"/>
        <v>2982964</v>
      </c>
      <c r="BB28" s="149">
        <v>982125</v>
      </c>
      <c r="BC28" s="149">
        <v>1012361</v>
      </c>
      <c r="BD28" s="188">
        <v>988478</v>
      </c>
      <c r="BE28" s="187">
        <f t="shared" si="115"/>
        <v>1150333</v>
      </c>
      <c r="BF28" s="136">
        <v>383621</v>
      </c>
      <c r="BG28" s="149">
        <v>393095</v>
      </c>
      <c r="BH28" s="188">
        <v>373617</v>
      </c>
      <c r="BI28" s="187">
        <f t="shared" si="116"/>
        <v>71791</v>
      </c>
      <c r="BJ28" s="136">
        <v>30040</v>
      </c>
      <c r="BK28" s="149">
        <v>23063</v>
      </c>
      <c r="BL28" s="188">
        <v>18688</v>
      </c>
      <c r="BM28" s="187">
        <f t="shared" si="117"/>
        <v>235723</v>
      </c>
      <c r="BN28" s="136">
        <v>83810</v>
      </c>
      <c r="BO28" s="149">
        <v>79780</v>
      </c>
      <c r="BP28" s="188">
        <v>72133</v>
      </c>
      <c r="BQ28" s="187">
        <f t="shared" si="118"/>
        <v>919398</v>
      </c>
      <c r="BR28" s="136">
        <v>350536</v>
      </c>
      <c r="BS28" s="149">
        <v>291460</v>
      </c>
      <c r="BT28" s="188">
        <v>277402</v>
      </c>
      <c r="BU28" s="187">
        <f t="shared" si="119"/>
        <v>1776655</v>
      </c>
      <c r="BV28" s="136">
        <v>610134</v>
      </c>
      <c r="BW28" s="149">
        <v>616120</v>
      </c>
      <c r="BX28" s="188">
        <v>550401</v>
      </c>
      <c r="BY28" s="187">
        <f t="shared" si="120"/>
        <v>1345854</v>
      </c>
      <c r="BZ28" s="136">
        <v>460418</v>
      </c>
      <c r="CA28" s="149">
        <v>444167</v>
      </c>
      <c r="CB28" s="188">
        <v>441269</v>
      </c>
      <c r="CC28" s="187">
        <f t="shared" si="121"/>
        <v>3076382</v>
      </c>
      <c r="CD28" s="136">
        <v>1026900</v>
      </c>
      <c r="CE28" s="149">
        <v>1032648</v>
      </c>
      <c r="CF28" s="188">
        <v>1016834</v>
      </c>
      <c r="CG28" s="187">
        <f t="shared" si="122"/>
        <v>2936931</v>
      </c>
      <c r="CH28" s="136">
        <v>1029083</v>
      </c>
      <c r="CI28" s="149">
        <v>1005518</v>
      </c>
      <c r="CJ28" s="188">
        <v>902330</v>
      </c>
      <c r="CK28" s="187">
        <f t="shared" si="123"/>
        <v>2277769</v>
      </c>
      <c r="CL28" s="136">
        <v>765409</v>
      </c>
      <c r="CM28" s="149">
        <v>771161</v>
      </c>
      <c r="CN28" s="188">
        <v>741199</v>
      </c>
      <c r="CQ28" s="101"/>
    </row>
    <row r="29" spans="1:95" s="100" customFormat="1" ht="25.5" x14ac:dyDescent="0.2">
      <c r="A29" s="94"/>
      <c r="B29" s="97" t="s">
        <v>158</v>
      </c>
      <c r="C29" s="97"/>
      <c r="D29" s="117"/>
      <c r="E29" s="187">
        <f>F29+G29+H29</f>
        <v>232826</v>
      </c>
      <c r="F29" s="136">
        <v>135000</v>
      </c>
      <c r="G29" s="149">
        <v>69265</v>
      </c>
      <c r="H29" s="188">
        <v>28561</v>
      </c>
      <c r="I29" s="187">
        <f t="shared" si="103"/>
        <v>17872</v>
      </c>
      <c r="J29" s="136">
        <v>5547</v>
      </c>
      <c r="K29" s="149">
        <v>3130</v>
      </c>
      <c r="L29" s="188">
        <v>9195</v>
      </c>
      <c r="M29" s="187">
        <f t="shared" si="104"/>
        <v>68663</v>
      </c>
      <c r="N29" s="136">
        <v>21604</v>
      </c>
      <c r="O29" s="149">
        <v>27826</v>
      </c>
      <c r="P29" s="188">
        <v>19233</v>
      </c>
      <c r="Q29" s="187">
        <f t="shared" si="105"/>
        <v>81428</v>
      </c>
      <c r="R29" s="136">
        <v>49255</v>
      </c>
      <c r="S29" s="149">
        <v>23228</v>
      </c>
      <c r="T29" s="188">
        <v>8945</v>
      </c>
      <c r="U29" s="187">
        <f t="shared" si="106"/>
        <v>475997</v>
      </c>
      <c r="V29" s="136">
        <v>260717</v>
      </c>
      <c r="W29" s="149">
        <v>186130</v>
      </c>
      <c r="X29" s="188">
        <v>29150</v>
      </c>
      <c r="Y29" s="187">
        <f t="shared" si="107"/>
        <v>73425</v>
      </c>
      <c r="Z29" s="136">
        <v>40867</v>
      </c>
      <c r="AA29" s="149">
        <v>18608</v>
      </c>
      <c r="AB29" s="188">
        <v>13950</v>
      </c>
      <c r="AC29" s="187">
        <f t="shared" si="108"/>
        <v>2486</v>
      </c>
      <c r="AD29" s="136">
        <v>1712</v>
      </c>
      <c r="AE29" s="149">
        <v>583</v>
      </c>
      <c r="AF29" s="188">
        <v>191</v>
      </c>
      <c r="AG29" s="187">
        <f t="shared" si="109"/>
        <v>2236</v>
      </c>
      <c r="AH29" s="136">
        <v>1412</v>
      </c>
      <c r="AI29" s="149">
        <v>560</v>
      </c>
      <c r="AJ29" s="188">
        <v>264</v>
      </c>
      <c r="AK29" s="187">
        <f t="shared" si="110"/>
        <v>75073</v>
      </c>
      <c r="AL29" s="136">
        <v>56737</v>
      </c>
      <c r="AM29" s="149">
        <v>12177</v>
      </c>
      <c r="AN29" s="188">
        <v>6159</v>
      </c>
      <c r="AO29" s="187">
        <f t="shared" si="111"/>
        <v>90282</v>
      </c>
      <c r="AP29" s="136">
        <v>58725</v>
      </c>
      <c r="AQ29" s="149">
        <v>22787</v>
      </c>
      <c r="AR29" s="188">
        <v>8770</v>
      </c>
      <c r="AS29" s="187">
        <f t="shared" si="112"/>
        <v>39404</v>
      </c>
      <c r="AT29" s="136">
        <v>22391</v>
      </c>
      <c r="AU29" s="149">
        <v>11107</v>
      </c>
      <c r="AV29" s="188">
        <v>5906</v>
      </c>
      <c r="AW29" s="187">
        <f t="shared" si="113"/>
        <v>157916</v>
      </c>
      <c r="AX29" s="136">
        <v>80526</v>
      </c>
      <c r="AY29" s="149">
        <v>52834</v>
      </c>
      <c r="AZ29" s="188">
        <v>24556</v>
      </c>
      <c r="BA29" s="187">
        <f t="shared" si="114"/>
        <v>498597</v>
      </c>
      <c r="BB29" s="149">
        <v>351474</v>
      </c>
      <c r="BC29" s="149">
        <v>100362</v>
      </c>
      <c r="BD29" s="188">
        <v>46761</v>
      </c>
      <c r="BE29" s="187">
        <f t="shared" si="115"/>
        <v>72559</v>
      </c>
      <c r="BF29" s="136">
        <v>44229</v>
      </c>
      <c r="BG29" s="149">
        <v>16696</v>
      </c>
      <c r="BH29" s="188">
        <v>11634</v>
      </c>
      <c r="BI29" s="187">
        <f t="shared" si="116"/>
        <v>4788</v>
      </c>
      <c r="BJ29" s="136">
        <v>2578</v>
      </c>
      <c r="BK29" s="149">
        <v>782</v>
      </c>
      <c r="BL29" s="188">
        <v>1428</v>
      </c>
      <c r="BM29" s="187">
        <f t="shared" si="117"/>
        <v>16669</v>
      </c>
      <c r="BN29" s="136">
        <v>11178</v>
      </c>
      <c r="BO29" s="149">
        <v>2831</v>
      </c>
      <c r="BP29" s="188">
        <v>2660</v>
      </c>
      <c r="BQ29" s="187">
        <f t="shared" si="118"/>
        <v>41330</v>
      </c>
      <c r="BR29" s="136">
        <v>29856</v>
      </c>
      <c r="BS29" s="149">
        <v>7434</v>
      </c>
      <c r="BT29" s="188">
        <v>4040</v>
      </c>
      <c r="BU29" s="187">
        <f t="shared" si="119"/>
        <v>104058</v>
      </c>
      <c r="BV29" s="136">
        <v>65755</v>
      </c>
      <c r="BW29" s="149">
        <v>23457</v>
      </c>
      <c r="BX29" s="188">
        <v>14846</v>
      </c>
      <c r="BY29" s="187">
        <f t="shared" si="120"/>
        <v>61073</v>
      </c>
      <c r="BZ29" s="136">
        <v>16198</v>
      </c>
      <c r="CA29" s="149">
        <v>19755</v>
      </c>
      <c r="CB29" s="188">
        <v>25120</v>
      </c>
      <c r="CC29" s="187">
        <f t="shared" si="121"/>
        <v>298012</v>
      </c>
      <c r="CD29" s="136">
        <v>191845</v>
      </c>
      <c r="CE29" s="149">
        <v>52657</v>
      </c>
      <c r="CF29" s="188">
        <v>53510</v>
      </c>
      <c r="CG29" s="187">
        <f t="shared" si="122"/>
        <v>311627</v>
      </c>
      <c r="CH29" s="136">
        <v>225579</v>
      </c>
      <c r="CI29" s="149">
        <v>37666</v>
      </c>
      <c r="CJ29" s="188">
        <v>48382</v>
      </c>
      <c r="CK29" s="187">
        <f t="shared" si="123"/>
        <v>257105</v>
      </c>
      <c r="CL29" s="136">
        <v>131692</v>
      </c>
      <c r="CM29" s="149">
        <v>76258</v>
      </c>
      <c r="CN29" s="188">
        <v>49155</v>
      </c>
      <c r="CQ29" s="101"/>
    </row>
    <row r="30" spans="1:95" x14ac:dyDescent="0.2">
      <c r="A30" s="96" t="s">
        <v>75</v>
      </c>
      <c r="B30" s="96" t="s">
        <v>76</v>
      </c>
      <c r="C30" s="96" t="s">
        <v>77</v>
      </c>
      <c r="D30" s="118"/>
      <c r="E30" s="189" t="s">
        <v>77</v>
      </c>
      <c r="F30" s="161" t="s">
        <v>77</v>
      </c>
      <c r="G30" s="161" t="s">
        <v>77</v>
      </c>
      <c r="H30" s="190" t="s">
        <v>77</v>
      </c>
      <c r="I30" s="189" t="s">
        <v>77</v>
      </c>
      <c r="J30" s="161" t="s">
        <v>77</v>
      </c>
      <c r="K30" s="161" t="s">
        <v>77</v>
      </c>
      <c r="L30" s="190" t="s">
        <v>77</v>
      </c>
      <c r="M30" s="189" t="s">
        <v>77</v>
      </c>
      <c r="N30" s="161" t="s">
        <v>77</v>
      </c>
      <c r="O30" s="161" t="s">
        <v>77</v>
      </c>
      <c r="P30" s="190" t="s">
        <v>77</v>
      </c>
      <c r="Q30" s="189" t="s">
        <v>77</v>
      </c>
      <c r="R30" s="161" t="s">
        <v>77</v>
      </c>
      <c r="S30" s="161" t="s">
        <v>77</v>
      </c>
      <c r="T30" s="190" t="s">
        <v>77</v>
      </c>
      <c r="U30" s="189" t="s">
        <v>77</v>
      </c>
      <c r="V30" s="161" t="s">
        <v>77</v>
      </c>
      <c r="W30" s="161" t="s">
        <v>77</v>
      </c>
      <c r="X30" s="190" t="s">
        <v>77</v>
      </c>
      <c r="Y30" s="189" t="s">
        <v>77</v>
      </c>
      <c r="Z30" s="161" t="s">
        <v>77</v>
      </c>
      <c r="AA30" s="161" t="s">
        <v>77</v>
      </c>
      <c r="AB30" s="190" t="s">
        <v>77</v>
      </c>
      <c r="AC30" s="189" t="s">
        <v>77</v>
      </c>
      <c r="AD30" s="161" t="s">
        <v>77</v>
      </c>
      <c r="AE30" s="161" t="s">
        <v>77</v>
      </c>
      <c r="AF30" s="190" t="s">
        <v>77</v>
      </c>
      <c r="AG30" s="189" t="s">
        <v>77</v>
      </c>
      <c r="AH30" s="161" t="s">
        <v>77</v>
      </c>
      <c r="AI30" s="161" t="s">
        <v>77</v>
      </c>
      <c r="AJ30" s="190" t="s">
        <v>77</v>
      </c>
      <c r="AK30" s="189" t="s">
        <v>77</v>
      </c>
      <c r="AL30" s="161" t="s">
        <v>77</v>
      </c>
      <c r="AM30" s="161" t="s">
        <v>77</v>
      </c>
      <c r="AN30" s="190" t="s">
        <v>77</v>
      </c>
      <c r="AO30" s="189" t="s">
        <v>77</v>
      </c>
      <c r="AP30" s="161" t="s">
        <v>77</v>
      </c>
      <c r="AQ30" s="161" t="s">
        <v>77</v>
      </c>
      <c r="AR30" s="190" t="s">
        <v>77</v>
      </c>
      <c r="AS30" s="189" t="s">
        <v>77</v>
      </c>
      <c r="AT30" s="161" t="s">
        <v>77</v>
      </c>
      <c r="AU30" s="161" t="s">
        <v>77</v>
      </c>
      <c r="AV30" s="190" t="s">
        <v>77</v>
      </c>
      <c r="AW30" s="189" t="s">
        <v>77</v>
      </c>
      <c r="AX30" s="161" t="s">
        <v>77</v>
      </c>
      <c r="AY30" s="161" t="s">
        <v>77</v>
      </c>
      <c r="AZ30" s="190" t="s">
        <v>77</v>
      </c>
      <c r="BA30" s="189" t="s">
        <v>77</v>
      </c>
      <c r="BB30" s="161" t="s">
        <v>77</v>
      </c>
      <c r="BC30" s="161" t="s">
        <v>77</v>
      </c>
      <c r="BD30" s="190" t="s">
        <v>77</v>
      </c>
      <c r="BE30" s="189" t="s">
        <v>77</v>
      </c>
      <c r="BF30" s="161" t="s">
        <v>77</v>
      </c>
      <c r="BG30" s="161" t="s">
        <v>77</v>
      </c>
      <c r="BH30" s="190" t="s">
        <v>77</v>
      </c>
      <c r="BI30" s="189" t="s">
        <v>77</v>
      </c>
      <c r="BJ30" s="161" t="s">
        <v>77</v>
      </c>
      <c r="BK30" s="161" t="s">
        <v>77</v>
      </c>
      <c r="BL30" s="190" t="s">
        <v>77</v>
      </c>
      <c r="BM30" s="189" t="s">
        <v>77</v>
      </c>
      <c r="BN30" s="161" t="s">
        <v>77</v>
      </c>
      <c r="BO30" s="161" t="s">
        <v>77</v>
      </c>
      <c r="BP30" s="190" t="s">
        <v>77</v>
      </c>
      <c r="BQ30" s="189" t="s">
        <v>77</v>
      </c>
      <c r="BR30" s="161" t="s">
        <v>77</v>
      </c>
      <c r="BS30" s="161" t="s">
        <v>77</v>
      </c>
      <c r="BT30" s="190" t="s">
        <v>77</v>
      </c>
      <c r="BU30" s="189" t="s">
        <v>77</v>
      </c>
      <c r="BV30" s="161" t="s">
        <v>77</v>
      </c>
      <c r="BW30" s="161" t="s">
        <v>77</v>
      </c>
      <c r="BX30" s="190" t="s">
        <v>77</v>
      </c>
      <c r="BY30" s="189" t="s">
        <v>77</v>
      </c>
      <c r="BZ30" s="161" t="s">
        <v>77</v>
      </c>
      <c r="CA30" s="161" t="s">
        <v>77</v>
      </c>
      <c r="CB30" s="190" t="s">
        <v>77</v>
      </c>
      <c r="CC30" s="189" t="s">
        <v>77</v>
      </c>
      <c r="CD30" s="161" t="s">
        <v>77</v>
      </c>
      <c r="CE30" s="161" t="s">
        <v>77</v>
      </c>
      <c r="CF30" s="190" t="s">
        <v>77</v>
      </c>
      <c r="CG30" s="189" t="s">
        <v>77</v>
      </c>
      <c r="CH30" s="161" t="s">
        <v>77</v>
      </c>
      <c r="CI30" s="161" t="s">
        <v>77</v>
      </c>
      <c r="CJ30" s="190" t="s">
        <v>77</v>
      </c>
      <c r="CK30" s="189" t="s">
        <v>77</v>
      </c>
      <c r="CL30" s="161" t="s">
        <v>77</v>
      </c>
      <c r="CM30" s="161" t="s">
        <v>77</v>
      </c>
      <c r="CN30" s="190" t="s">
        <v>77</v>
      </c>
      <c r="CQ30" s="98"/>
    </row>
    <row r="31" spans="1:95" ht="38.25" x14ac:dyDescent="0.2">
      <c r="A31" s="97" t="s">
        <v>78</v>
      </c>
      <c r="B31" s="97" t="s">
        <v>79</v>
      </c>
      <c r="C31" s="97"/>
      <c r="D31" s="120"/>
      <c r="E31" s="191">
        <f>F31+G31+H31</f>
        <v>26386</v>
      </c>
      <c r="F31" s="135">
        <v>7607</v>
      </c>
      <c r="G31" s="135">
        <v>9580</v>
      </c>
      <c r="H31" s="176">
        <v>9199</v>
      </c>
      <c r="I31" s="175">
        <f>J31+K31+L31</f>
        <v>337</v>
      </c>
      <c r="J31" s="136">
        <v>73</v>
      </c>
      <c r="K31" s="162">
        <v>122</v>
      </c>
      <c r="L31" s="196">
        <f>99+43</f>
        <v>142</v>
      </c>
      <c r="M31" s="175">
        <f>N31+O31+P31</f>
        <v>3520</v>
      </c>
      <c r="N31" s="135">
        <v>1195</v>
      </c>
      <c r="O31" s="135">
        <v>709</v>
      </c>
      <c r="P31" s="176">
        <v>1616</v>
      </c>
      <c r="Q31" s="175">
        <f>R31+S31+T31</f>
        <v>12033</v>
      </c>
      <c r="R31" s="135">
        <v>3823</v>
      </c>
      <c r="S31" s="135">
        <v>4318</v>
      </c>
      <c r="T31" s="176">
        <v>3892</v>
      </c>
      <c r="U31" s="175">
        <f>V31+W31+X31</f>
        <v>64906</v>
      </c>
      <c r="V31" s="159">
        <v>24349</v>
      </c>
      <c r="W31" s="159">
        <v>20464</v>
      </c>
      <c r="X31" s="169">
        <v>20093</v>
      </c>
      <c r="Y31" s="175">
        <f>Z31+AA31+AB31</f>
        <v>7305</v>
      </c>
      <c r="Z31" s="163">
        <v>2824</v>
      </c>
      <c r="AA31" s="163">
        <v>2557</v>
      </c>
      <c r="AB31" s="210">
        <v>1924</v>
      </c>
      <c r="AC31" s="175">
        <f>AD31+AE31+AF31</f>
        <v>101</v>
      </c>
      <c r="AD31" s="163">
        <v>41</v>
      </c>
      <c r="AE31" s="163">
        <v>28</v>
      </c>
      <c r="AF31" s="210">
        <v>32</v>
      </c>
      <c r="AG31" s="175">
        <f>AH31+AI31+AJ31</f>
        <v>311</v>
      </c>
      <c r="AH31" s="163">
        <v>115</v>
      </c>
      <c r="AI31" s="163">
        <v>101</v>
      </c>
      <c r="AJ31" s="210">
        <v>95</v>
      </c>
      <c r="AK31" s="175">
        <f>AL31+AM31+AN31</f>
        <v>34974</v>
      </c>
      <c r="AL31" s="135">
        <v>9906</v>
      </c>
      <c r="AM31" s="135">
        <v>8336</v>
      </c>
      <c r="AN31" s="227">
        <v>16732</v>
      </c>
      <c r="AO31" s="175">
        <f>AP31+AQ31+AR31</f>
        <v>19341</v>
      </c>
      <c r="AP31" s="138">
        <f>AP32+AP33</f>
        <v>11204</v>
      </c>
      <c r="AQ31" s="138">
        <f>AQ32+AQ33</f>
        <v>4581</v>
      </c>
      <c r="AR31" s="209">
        <f>AR32+AR33</f>
        <v>3556</v>
      </c>
      <c r="AS31" s="175">
        <f>AT31+AU31+AV31</f>
        <v>11007</v>
      </c>
      <c r="AT31" s="135">
        <v>3877</v>
      </c>
      <c r="AU31" s="135">
        <v>3600</v>
      </c>
      <c r="AV31" s="176">
        <v>3530</v>
      </c>
      <c r="AW31" s="175">
        <f>AX31+AY31+AZ31</f>
        <v>17968</v>
      </c>
      <c r="AX31" s="141">
        <f>AX32+AX33</f>
        <v>8489</v>
      </c>
      <c r="AY31" s="141">
        <f>AY32+AY33</f>
        <v>3355</v>
      </c>
      <c r="AZ31" s="212">
        <f>AZ32+AZ33</f>
        <v>6124</v>
      </c>
      <c r="BA31" s="175">
        <f>BB31+BC31+BD31</f>
        <v>44255</v>
      </c>
      <c r="BB31" s="138">
        <v>16058</v>
      </c>
      <c r="BC31" s="138">
        <v>12955</v>
      </c>
      <c r="BD31" s="209">
        <v>15242</v>
      </c>
      <c r="BE31" s="175">
        <f>BF31+BG31+BH31</f>
        <v>214551</v>
      </c>
      <c r="BF31" s="163">
        <v>79464</v>
      </c>
      <c r="BG31" s="138">
        <v>56928</v>
      </c>
      <c r="BH31" s="212">
        <v>78159</v>
      </c>
      <c r="BI31" s="175">
        <f>BJ31+BK31+BL31</f>
        <v>100</v>
      </c>
      <c r="BJ31" s="136">
        <v>12</v>
      </c>
      <c r="BK31" s="137">
        <v>32</v>
      </c>
      <c r="BL31" s="168">
        <f>30+26</f>
        <v>56</v>
      </c>
      <c r="BM31" s="175">
        <f>BN31+BO31+BP31</f>
        <v>7063</v>
      </c>
      <c r="BN31" s="141">
        <v>284</v>
      </c>
      <c r="BO31" s="141">
        <v>340</v>
      </c>
      <c r="BP31" s="168">
        <v>6439</v>
      </c>
      <c r="BQ31" s="175">
        <f>BR31+BS31+BT31</f>
        <v>14700</v>
      </c>
      <c r="BR31" s="163">
        <v>5163</v>
      </c>
      <c r="BS31" s="163">
        <v>5093</v>
      </c>
      <c r="BT31" s="210">
        <v>4444</v>
      </c>
      <c r="BU31" s="175">
        <f>BV31+BW31+BX31</f>
        <v>3289</v>
      </c>
      <c r="BV31" s="135">
        <v>1392</v>
      </c>
      <c r="BW31" s="135">
        <v>1043</v>
      </c>
      <c r="BX31" s="176">
        <v>854</v>
      </c>
      <c r="BY31" s="175">
        <f>BZ31+CA31+CB31</f>
        <v>45206</v>
      </c>
      <c r="BZ31" s="138">
        <f>BZ32+BZ33</f>
        <v>14535</v>
      </c>
      <c r="CA31" s="138">
        <f>CA32+CA33</f>
        <v>14217</v>
      </c>
      <c r="CB31" s="209">
        <f>CB32+CB33</f>
        <v>16454</v>
      </c>
      <c r="CC31" s="175">
        <f>CD31+CE31+CF31</f>
        <v>10335</v>
      </c>
      <c r="CD31" s="141">
        <v>3756</v>
      </c>
      <c r="CE31" s="141">
        <v>3174</v>
      </c>
      <c r="CF31" s="212">
        <v>3405</v>
      </c>
      <c r="CG31" s="175">
        <f>CH31+CI31+CJ31</f>
        <v>8728</v>
      </c>
      <c r="CH31" s="141">
        <v>3024</v>
      </c>
      <c r="CI31" s="141">
        <v>3187</v>
      </c>
      <c r="CJ31" s="176">
        <v>2517</v>
      </c>
      <c r="CK31" s="175">
        <f>CL31+CM31+CN31</f>
        <v>2351</v>
      </c>
      <c r="CL31" s="135">
        <v>968</v>
      </c>
      <c r="CM31" s="135">
        <v>712</v>
      </c>
      <c r="CN31" s="176">
        <v>671</v>
      </c>
      <c r="CQ31" s="98"/>
    </row>
    <row r="32" spans="1:95" ht="38.25" x14ac:dyDescent="0.2">
      <c r="A32" s="97" t="s">
        <v>80</v>
      </c>
      <c r="B32" s="97" t="s">
        <v>81</v>
      </c>
      <c r="C32" s="97"/>
      <c r="D32" s="120"/>
      <c r="E32" s="191">
        <f>F32+G32+H32</f>
        <v>3374</v>
      </c>
      <c r="F32" s="135">
        <v>790</v>
      </c>
      <c r="G32" s="135">
        <v>1089</v>
      </c>
      <c r="H32" s="176">
        <v>1495</v>
      </c>
      <c r="I32" s="175">
        <f>J32+K32+L32</f>
        <v>18</v>
      </c>
      <c r="J32" s="136">
        <v>5</v>
      </c>
      <c r="K32" s="162">
        <v>5</v>
      </c>
      <c r="L32" s="196">
        <v>8</v>
      </c>
      <c r="M32" s="175">
        <f>N32+O32+P32</f>
        <v>225</v>
      </c>
      <c r="N32" s="135">
        <v>98</v>
      </c>
      <c r="O32" s="135">
        <v>48</v>
      </c>
      <c r="P32" s="176">
        <v>79</v>
      </c>
      <c r="Q32" s="175">
        <f>R32+S32+T32</f>
        <v>3952</v>
      </c>
      <c r="R32" s="135">
        <v>1046</v>
      </c>
      <c r="S32" s="135">
        <v>1631</v>
      </c>
      <c r="T32" s="176">
        <v>1275</v>
      </c>
      <c r="U32" s="175">
        <f>V32+W32+X32</f>
        <v>10268</v>
      </c>
      <c r="V32" s="152">
        <v>4201</v>
      </c>
      <c r="W32" s="152">
        <v>3473</v>
      </c>
      <c r="X32" s="206">
        <v>2594</v>
      </c>
      <c r="Y32" s="175">
        <f>Z32+AA32+AB32</f>
        <v>1957</v>
      </c>
      <c r="Z32" s="152">
        <v>621</v>
      </c>
      <c r="AA32" s="152">
        <v>867</v>
      </c>
      <c r="AB32" s="206">
        <v>469</v>
      </c>
      <c r="AC32" s="175">
        <f>AD32+AE32+AF32</f>
        <v>8</v>
      </c>
      <c r="AD32" s="152">
        <v>1</v>
      </c>
      <c r="AE32" s="152">
        <v>6</v>
      </c>
      <c r="AF32" s="206">
        <v>1</v>
      </c>
      <c r="AG32" s="175">
        <f>AH32+AI32+AJ32</f>
        <v>57</v>
      </c>
      <c r="AH32" s="152">
        <v>19</v>
      </c>
      <c r="AI32" s="152">
        <v>21</v>
      </c>
      <c r="AJ32" s="206">
        <v>17</v>
      </c>
      <c r="AK32" s="175">
        <f>AL32+AM32+AN32</f>
        <v>6690</v>
      </c>
      <c r="AL32" s="135">
        <v>1945</v>
      </c>
      <c r="AM32" s="135">
        <v>2265</v>
      </c>
      <c r="AN32" s="227">
        <v>2480</v>
      </c>
      <c r="AO32" s="175">
        <f>AP32+AQ32+AR32</f>
        <v>3417</v>
      </c>
      <c r="AP32" s="138">
        <v>1238</v>
      </c>
      <c r="AQ32" s="138">
        <v>1303</v>
      </c>
      <c r="AR32" s="168">
        <v>876</v>
      </c>
      <c r="AS32" s="175">
        <f>AT32+AU32+AV32</f>
        <v>341</v>
      </c>
      <c r="AT32" s="135">
        <v>134</v>
      </c>
      <c r="AU32" s="135">
        <v>103</v>
      </c>
      <c r="AV32" s="176">
        <v>104</v>
      </c>
      <c r="AW32" s="175">
        <f>AX32+AY32+AZ32</f>
        <v>2640</v>
      </c>
      <c r="AX32" s="141">
        <f>690+22</f>
        <v>712</v>
      </c>
      <c r="AY32" s="141">
        <f>1147+18</f>
        <v>1165</v>
      </c>
      <c r="AZ32" s="212">
        <f>750+13</f>
        <v>763</v>
      </c>
      <c r="BA32" s="175">
        <f>BB32+BC32+BD32</f>
        <v>2767</v>
      </c>
      <c r="BB32" s="138">
        <f>BB31-BB33</f>
        <v>1097</v>
      </c>
      <c r="BC32" s="138">
        <f>BC31-BC33</f>
        <v>1100</v>
      </c>
      <c r="BD32" s="209">
        <f>BD31-BD33</f>
        <v>570</v>
      </c>
      <c r="BE32" s="175">
        <f>BF32+BG32+BH32</f>
        <v>4535</v>
      </c>
      <c r="BF32" s="163">
        <v>1748</v>
      </c>
      <c r="BG32" s="138">
        <v>954</v>
      </c>
      <c r="BH32" s="212">
        <v>1833</v>
      </c>
      <c r="BI32" s="175">
        <f>BJ32+BK32+BL32</f>
        <v>6</v>
      </c>
      <c r="BJ32" s="136">
        <v>1</v>
      </c>
      <c r="BK32" s="137">
        <v>4</v>
      </c>
      <c r="BL32" s="168">
        <v>1</v>
      </c>
      <c r="BM32" s="175">
        <f>BN32+BO32+BP32</f>
        <v>23</v>
      </c>
      <c r="BN32" s="141">
        <v>6</v>
      </c>
      <c r="BO32" s="141">
        <v>13</v>
      </c>
      <c r="BP32" s="212">
        <v>4</v>
      </c>
      <c r="BQ32" s="175">
        <f>BR32+BS32+BT32</f>
        <v>6507</v>
      </c>
      <c r="BR32" s="152">
        <v>2109</v>
      </c>
      <c r="BS32" s="152">
        <v>2544</v>
      </c>
      <c r="BT32" s="206">
        <v>1854</v>
      </c>
      <c r="BU32" s="175">
        <f>BV32+BW32+BX32</f>
        <v>1191</v>
      </c>
      <c r="BV32" s="135">
        <v>533</v>
      </c>
      <c r="BW32" s="135">
        <v>386</v>
      </c>
      <c r="BX32" s="176">
        <v>272</v>
      </c>
      <c r="BY32" s="175">
        <f>BZ32+CA32+CB32</f>
        <v>10335</v>
      </c>
      <c r="BZ32" s="138">
        <v>3811</v>
      </c>
      <c r="CA32" s="138">
        <v>4041</v>
      </c>
      <c r="CB32" s="169">
        <v>2483</v>
      </c>
      <c r="CC32" s="175">
        <f>CD32+CE32+CF32</f>
        <v>258</v>
      </c>
      <c r="CD32" s="141">
        <v>104</v>
      </c>
      <c r="CE32" s="141">
        <v>100</v>
      </c>
      <c r="CF32" s="212">
        <v>54</v>
      </c>
      <c r="CG32" s="175">
        <f>CH32+CI32+CJ32</f>
        <v>486</v>
      </c>
      <c r="CH32" s="141">
        <v>195</v>
      </c>
      <c r="CI32" s="141">
        <v>189</v>
      </c>
      <c r="CJ32" s="176">
        <v>102</v>
      </c>
      <c r="CK32" s="175">
        <f>CL32+CM32+CN32</f>
        <v>200</v>
      </c>
      <c r="CL32" s="135">
        <v>24</v>
      </c>
      <c r="CM32" s="135">
        <v>45</v>
      </c>
      <c r="CN32" s="176">
        <v>131</v>
      </c>
      <c r="CQ32" s="98"/>
    </row>
    <row r="33" spans="1:95" ht="38.25" x14ac:dyDescent="0.2">
      <c r="A33" s="97" t="s">
        <v>82</v>
      </c>
      <c r="B33" s="97" t="s">
        <v>83</v>
      </c>
      <c r="C33" s="97"/>
      <c r="D33" s="120"/>
      <c r="E33" s="191">
        <f>F33+G33+H33</f>
        <v>23012</v>
      </c>
      <c r="F33" s="135">
        <v>6817</v>
      </c>
      <c r="G33" s="135">
        <v>8491</v>
      </c>
      <c r="H33" s="176">
        <v>7704</v>
      </c>
      <c r="I33" s="175">
        <f>J33+K33+L33</f>
        <v>319</v>
      </c>
      <c r="J33" s="136">
        <v>68</v>
      </c>
      <c r="K33" s="162">
        <v>117</v>
      </c>
      <c r="L33" s="196">
        <f>91+43</f>
        <v>134</v>
      </c>
      <c r="M33" s="175">
        <f>N33+O33+P33</f>
        <v>3295</v>
      </c>
      <c r="N33" s="135">
        <v>1097</v>
      </c>
      <c r="O33" s="135">
        <v>661</v>
      </c>
      <c r="P33" s="176">
        <v>1537</v>
      </c>
      <c r="Q33" s="175">
        <f>R33+S33+T33</f>
        <v>8081</v>
      </c>
      <c r="R33" s="135">
        <v>2777</v>
      </c>
      <c r="S33" s="135">
        <v>2687</v>
      </c>
      <c r="T33" s="176">
        <v>2617</v>
      </c>
      <c r="U33" s="175">
        <f>V33+W33+X33</f>
        <v>54638</v>
      </c>
      <c r="V33" s="152">
        <v>20148</v>
      </c>
      <c r="W33" s="152">
        <v>16991</v>
      </c>
      <c r="X33" s="206">
        <v>17499</v>
      </c>
      <c r="Y33" s="175">
        <f>Z33+AA33+AB33</f>
        <v>5348</v>
      </c>
      <c r="Z33" s="152">
        <v>2203</v>
      </c>
      <c r="AA33" s="152">
        <v>1690</v>
      </c>
      <c r="AB33" s="206">
        <v>1455</v>
      </c>
      <c r="AC33" s="175">
        <f>AD33+AE33+AF33</f>
        <v>93</v>
      </c>
      <c r="AD33" s="152">
        <v>40</v>
      </c>
      <c r="AE33" s="152">
        <v>22</v>
      </c>
      <c r="AF33" s="206">
        <v>31</v>
      </c>
      <c r="AG33" s="175">
        <f>AH33+AI33+AJ33</f>
        <v>254</v>
      </c>
      <c r="AH33" s="152">
        <v>96</v>
      </c>
      <c r="AI33" s="152">
        <v>80</v>
      </c>
      <c r="AJ33" s="206">
        <v>78</v>
      </c>
      <c r="AK33" s="175">
        <f>AL33+AM33+AN33</f>
        <v>28284</v>
      </c>
      <c r="AL33" s="135">
        <v>7961</v>
      </c>
      <c r="AM33" s="135">
        <v>6071</v>
      </c>
      <c r="AN33" s="227">
        <v>14252</v>
      </c>
      <c r="AO33" s="175">
        <f>AP33+AQ33+AR33</f>
        <v>15924</v>
      </c>
      <c r="AP33" s="138">
        <v>9966</v>
      </c>
      <c r="AQ33" s="138">
        <v>3278</v>
      </c>
      <c r="AR33" s="170">
        <v>2680</v>
      </c>
      <c r="AS33" s="175">
        <f>AT33+AU33+AV33</f>
        <v>10666</v>
      </c>
      <c r="AT33" s="135">
        <v>3743</v>
      </c>
      <c r="AU33" s="135">
        <v>3497</v>
      </c>
      <c r="AV33" s="176">
        <v>3426</v>
      </c>
      <c r="AW33" s="175">
        <f>AX33+AY33+AZ33</f>
        <v>15328</v>
      </c>
      <c r="AX33" s="141">
        <f>7644+133</f>
        <v>7777</v>
      </c>
      <c r="AY33" s="141">
        <f>2043+147</f>
        <v>2190</v>
      </c>
      <c r="AZ33" s="212">
        <f>5237+124</f>
        <v>5361</v>
      </c>
      <c r="BA33" s="175">
        <f>BB33+BC33+BD33</f>
        <v>41488</v>
      </c>
      <c r="BB33" s="138">
        <v>14961</v>
      </c>
      <c r="BC33" s="138">
        <v>11855</v>
      </c>
      <c r="BD33" s="209">
        <v>14672</v>
      </c>
      <c r="BE33" s="175">
        <f>BF33+BG33+BH33</f>
        <v>210016</v>
      </c>
      <c r="BF33" s="163">
        <v>77716</v>
      </c>
      <c r="BG33" s="138">
        <f>BG31-BG32</f>
        <v>55974</v>
      </c>
      <c r="BH33" s="212">
        <v>76326</v>
      </c>
      <c r="BI33" s="175">
        <f>BJ33+BK33+BL33</f>
        <v>94</v>
      </c>
      <c r="BJ33" s="136">
        <v>11</v>
      </c>
      <c r="BK33" s="137">
        <v>28</v>
      </c>
      <c r="BL33" s="168">
        <f>29+26</f>
        <v>55</v>
      </c>
      <c r="BM33" s="175">
        <f>BN33+BO33+BP33</f>
        <v>7040</v>
      </c>
      <c r="BN33" s="141">
        <v>278</v>
      </c>
      <c r="BO33" s="141">
        <v>327</v>
      </c>
      <c r="BP33" s="212">
        <v>6435</v>
      </c>
      <c r="BQ33" s="175">
        <f>BR33+BS33+BT33</f>
        <v>8193</v>
      </c>
      <c r="BR33" s="152">
        <v>3054</v>
      </c>
      <c r="BS33" s="152">
        <v>2549</v>
      </c>
      <c r="BT33" s="206">
        <v>2590</v>
      </c>
      <c r="BU33" s="175">
        <f>BV33+BW33+BX33</f>
        <v>2098</v>
      </c>
      <c r="BV33" s="135">
        <v>859</v>
      </c>
      <c r="BW33" s="135">
        <v>657</v>
      </c>
      <c r="BX33" s="176">
        <v>582</v>
      </c>
      <c r="BY33" s="175">
        <f>BZ33+CA33+CB33</f>
        <v>34871</v>
      </c>
      <c r="BZ33" s="138">
        <v>10724</v>
      </c>
      <c r="CA33" s="138">
        <v>10176</v>
      </c>
      <c r="CB33" s="170">
        <v>13971</v>
      </c>
      <c r="CC33" s="175">
        <f>CD33+CE33+CF33</f>
        <v>10077</v>
      </c>
      <c r="CD33" s="141">
        <v>3652</v>
      </c>
      <c r="CE33" s="141">
        <v>3074</v>
      </c>
      <c r="CF33" s="212">
        <v>3351</v>
      </c>
      <c r="CG33" s="175">
        <f>CH33+CI33+CJ33</f>
        <v>8242</v>
      </c>
      <c r="CH33" s="141">
        <v>2829</v>
      </c>
      <c r="CI33" s="141">
        <v>2998</v>
      </c>
      <c r="CJ33" s="176">
        <v>2415</v>
      </c>
      <c r="CK33" s="175">
        <f>CL33+CM33+CN33</f>
        <v>2151</v>
      </c>
      <c r="CL33" s="135">
        <v>944</v>
      </c>
      <c r="CM33" s="135">
        <v>667</v>
      </c>
      <c r="CN33" s="176">
        <v>540</v>
      </c>
      <c r="CQ33" s="98"/>
    </row>
    <row r="34" spans="1:95" s="107" customFormat="1" ht="25.5" x14ac:dyDescent="0.2">
      <c r="A34" s="105" t="s">
        <v>84</v>
      </c>
      <c r="B34" s="105" t="s">
        <v>85</v>
      </c>
      <c r="C34" s="106">
        <v>1</v>
      </c>
      <c r="D34" s="122"/>
      <c r="E34" s="229">
        <f t="shared" ref="E34:BP34" si="125">E33/(E31-E32)</f>
        <v>1</v>
      </c>
      <c r="F34" s="230">
        <f t="shared" si="125"/>
        <v>1</v>
      </c>
      <c r="G34" s="230">
        <f t="shared" si="125"/>
        <v>1</v>
      </c>
      <c r="H34" s="231">
        <f t="shared" si="125"/>
        <v>1</v>
      </c>
      <c r="I34" s="229">
        <f t="shared" si="125"/>
        <v>1</v>
      </c>
      <c r="J34" s="230">
        <f t="shared" si="125"/>
        <v>1</v>
      </c>
      <c r="K34" s="230">
        <f t="shared" si="125"/>
        <v>1</v>
      </c>
      <c r="L34" s="231">
        <f t="shared" si="125"/>
        <v>1</v>
      </c>
      <c r="M34" s="229">
        <f t="shared" si="125"/>
        <v>1</v>
      </c>
      <c r="N34" s="230">
        <f t="shared" si="125"/>
        <v>1</v>
      </c>
      <c r="O34" s="230">
        <f t="shared" si="125"/>
        <v>1</v>
      </c>
      <c r="P34" s="231">
        <f t="shared" si="125"/>
        <v>1</v>
      </c>
      <c r="Q34" s="229">
        <f t="shared" si="125"/>
        <v>1</v>
      </c>
      <c r="R34" s="230">
        <f t="shared" si="125"/>
        <v>1</v>
      </c>
      <c r="S34" s="230">
        <f t="shared" si="125"/>
        <v>1</v>
      </c>
      <c r="T34" s="231">
        <f t="shared" si="125"/>
        <v>1</v>
      </c>
      <c r="U34" s="229">
        <f t="shared" si="125"/>
        <v>1</v>
      </c>
      <c r="V34" s="230">
        <f t="shared" si="125"/>
        <v>1</v>
      </c>
      <c r="W34" s="230">
        <f t="shared" si="125"/>
        <v>1</v>
      </c>
      <c r="X34" s="231">
        <f t="shared" si="125"/>
        <v>1</v>
      </c>
      <c r="Y34" s="229">
        <f t="shared" si="125"/>
        <v>1</v>
      </c>
      <c r="Z34" s="230">
        <f t="shared" si="125"/>
        <v>1</v>
      </c>
      <c r="AA34" s="230">
        <f t="shared" si="125"/>
        <v>1</v>
      </c>
      <c r="AB34" s="231">
        <f t="shared" si="125"/>
        <v>1</v>
      </c>
      <c r="AC34" s="229">
        <f t="shared" si="125"/>
        <v>1</v>
      </c>
      <c r="AD34" s="230">
        <f t="shared" si="125"/>
        <v>1</v>
      </c>
      <c r="AE34" s="230">
        <f t="shared" si="125"/>
        <v>1</v>
      </c>
      <c r="AF34" s="231">
        <f t="shared" si="125"/>
        <v>1</v>
      </c>
      <c r="AG34" s="229">
        <f t="shared" si="125"/>
        <v>1</v>
      </c>
      <c r="AH34" s="230">
        <f t="shared" si="125"/>
        <v>1</v>
      </c>
      <c r="AI34" s="230">
        <f t="shared" si="125"/>
        <v>1</v>
      </c>
      <c r="AJ34" s="231">
        <f t="shared" si="125"/>
        <v>1</v>
      </c>
      <c r="AK34" s="229">
        <f t="shared" si="125"/>
        <v>1</v>
      </c>
      <c r="AL34" s="230">
        <f t="shared" si="125"/>
        <v>1</v>
      </c>
      <c r="AM34" s="230">
        <f t="shared" si="125"/>
        <v>1</v>
      </c>
      <c r="AN34" s="231">
        <f t="shared" si="125"/>
        <v>1</v>
      </c>
      <c r="AO34" s="229">
        <f t="shared" si="125"/>
        <v>1</v>
      </c>
      <c r="AP34" s="230">
        <f t="shared" si="125"/>
        <v>1</v>
      </c>
      <c r="AQ34" s="230">
        <f t="shared" si="125"/>
        <v>1</v>
      </c>
      <c r="AR34" s="231">
        <f t="shared" si="125"/>
        <v>1</v>
      </c>
      <c r="AS34" s="229">
        <f t="shared" si="125"/>
        <v>1</v>
      </c>
      <c r="AT34" s="230">
        <f t="shared" si="125"/>
        <v>1</v>
      </c>
      <c r="AU34" s="230">
        <f t="shared" si="125"/>
        <v>1</v>
      </c>
      <c r="AV34" s="231">
        <f t="shared" si="125"/>
        <v>1</v>
      </c>
      <c r="AW34" s="229">
        <f t="shared" si="125"/>
        <v>1</v>
      </c>
      <c r="AX34" s="230">
        <f t="shared" si="125"/>
        <v>1</v>
      </c>
      <c r="AY34" s="230">
        <f t="shared" si="125"/>
        <v>1</v>
      </c>
      <c r="AZ34" s="231">
        <f t="shared" si="125"/>
        <v>1</v>
      </c>
      <c r="BA34" s="229">
        <f t="shared" si="125"/>
        <v>1</v>
      </c>
      <c r="BB34" s="230">
        <f t="shared" si="125"/>
        <v>1</v>
      </c>
      <c r="BC34" s="230">
        <f t="shared" si="125"/>
        <v>1</v>
      </c>
      <c r="BD34" s="231">
        <f t="shared" si="125"/>
        <v>1</v>
      </c>
      <c r="BE34" s="229">
        <f t="shared" si="125"/>
        <v>1</v>
      </c>
      <c r="BF34" s="230">
        <f t="shared" si="125"/>
        <v>1</v>
      </c>
      <c r="BG34" s="230">
        <f t="shared" si="125"/>
        <v>1</v>
      </c>
      <c r="BH34" s="231">
        <f t="shared" si="125"/>
        <v>1</v>
      </c>
      <c r="BI34" s="229">
        <f t="shared" si="125"/>
        <v>1</v>
      </c>
      <c r="BJ34" s="230">
        <f t="shared" si="125"/>
        <v>1</v>
      </c>
      <c r="BK34" s="230">
        <f t="shared" si="125"/>
        <v>1</v>
      </c>
      <c r="BL34" s="231">
        <f t="shared" si="125"/>
        <v>1</v>
      </c>
      <c r="BM34" s="229">
        <f t="shared" si="125"/>
        <v>1</v>
      </c>
      <c r="BN34" s="230">
        <f t="shared" si="125"/>
        <v>1</v>
      </c>
      <c r="BO34" s="230">
        <f t="shared" si="125"/>
        <v>1</v>
      </c>
      <c r="BP34" s="231">
        <f t="shared" si="125"/>
        <v>1</v>
      </c>
      <c r="BQ34" s="229">
        <f t="shared" ref="BQ34:CN34" si="126">BQ33/(BQ31-BQ32)</f>
        <v>1</v>
      </c>
      <c r="BR34" s="230">
        <f t="shared" si="126"/>
        <v>1</v>
      </c>
      <c r="BS34" s="230">
        <f t="shared" si="126"/>
        <v>1</v>
      </c>
      <c r="BT34" s="231">
        <f t="shared" si="126"/>
        <v>1</v>
      </c>
      <c r="BU34" s="229">
        <f t="shared" si="126"/>
        <v>1</v>
      </c>
      <c r="BV34" s="230">
        <f t="shared" si="126"/>
        <v>1</v>
      </c>
      <c r="BW34" s="230">
        <f t="shared" si="126"/>
        <v>1</v>
      </c>
      <c r="BX34" s="231">
        <f t="shared" si="126"/>
        <v>1</v>
      </c>
      <c r="BY34" s="229">
        <f t="shared" si="126"/>
        <v>1</v>
      </c>
      <c r="BZ34" s="230">
        <f t="shared" si="126"/>
        <v>1</v>
      </c>
      <c r="CA34" s="230">
        <f t="shared" si="126"/>
        <v>1</v>
      </c>
      <c r="CB34" s="231">
        <f t="shared" si="126"/>
        <v>1</v>
      </c>
      <c r="CC34" s="229">
        <f t="shared" si="126"/>
        <v>1</v>
      </c>
      <c r="CD34" s="230">
        <f t="shared" si="126"/>
        <v>1</v>
      </c>
      <c r="CE34" s="230">
        <f t="shared" si="126"/>
        <v>1</v>
      </c>
      <c r="CF34" s="231">
        <f t="shared" si="126"/>
        <v>1</v>
      </c>
      <c r="CG34" s="229">
        <f t="shared" si="126"/>
        <v>1</v>
      </c>
      <c r="CH34" s="230">
        <f t="shared" si="126"/>
        <v>1</v>
      </c>
      <c r="CI34" s="230">
        <f t="shared" si="126"/>
        <v>1</v>
      </c>
      <c r="CJ34" s="231">
        <f t="shared" si="126"/>
        <v>1</v>
      </c>
      <c r="CK34" s="229">
        <f t="shared" si="126"/>
        <v>1</v>
      </c>
      <c r="CL34" s="230">
        <f t="shared" si="126"/>
        <v>1</v>
      </c>
      <c r="CM34" s="230">
        <f t="shared" si="126"/>
        <v>1</v>
      </c>
      <c r="CN34" s="231">
        <f t="shared" si="126"/>
        <v>1</v>
      </c>
      <c r="CQ34" s="108"/>
    </row>
    <row r="35" spans="1:95" s="110" customFormat="1" ht="25.5" x14ac:dyDescent="0.2">
      <c r="A35" s="109" t="s">
        <v>86</v>
      </c>
      <c r="B35" s="109" t="s">
        <v>87</v>
      </c>
      <c r="C35" s="109" t="s">
        <v>88</v>
      </c>
      <c r="D35" s="123"/>
      <c r="E35" s="232">
        <f>E36/E37</f>
        <v>1</v>
      </c>
      <c r="F35" s="233">
        <f t="shared" ref="F35" si="127">F36/F37</f>
        <v>1</v>
      </c>
      <c r="G35" s="234">
        <f>G36/G37</f>
        <v>1</v>
      </c>
      <c r="H35" s="235">
        <f t="shared" ref="H35" si="128">H36/H37</f>
        <v>1</v>
      </c>
      <c r="I35" s="232">
        <f>I36/I37</f>
        <v>1</v>
      </c>
      <c r="J35" s="233">
        <f t="shared" ref="J35:L35" si="129">J36/J37</f>
        <v>1</v>
      </c>
      <c r="K35" s="234">
        <f t="shared" si="129"/>
        <v>1</v>
      </c>
      <c r="L35" s="235">
        <f t="shared" si="129"/>
        <v>1</v>
      </c>
      <c r="M35" s="232">
        <f>M36/M37</f>
        <v>1</v>
      </c>
      <c r="N35" s="233">
        <f t="shared" ref="N35:P35" si="130">N36/N37</f>
        <v>1</v>
      </c>
      <c r="O35" s="234">
        <f t="shared" si="130"/>
        <v>1</v>
      </c>
      <c r="P35" s="235">
        <f t="shared" si="130"/>
        <v>1</v>
      </c>
      <c r="Q35" s="232">
        <f>Q36/Q37</f>
        <v>1</v>
      </c>
      <c r="R35" s="233">
        <f t="shared" ref="R35:T35" si="131">R36/R37</f>
        <v>1</v>
      </c>
      <c r="S35" s="234">
        <f t="shared" si="131"/>
        <v>1</v>
      </c>
      <c r="T35" s="235">
        <f t="shared" si="131"/>
        <v>1</v>
      </c>
      <c r="U35" s="232">
        <f>U36/U37</f>
        <v>1</v>
      </c>
      <c r="V35" s="233">
        <f t="shared" ref="V35:X35" si="132">V36/V37</f>
        <v>1</v>
      </c>
      <c r="W35" s="234">
        <f t="shared" si="132"/>
        <v>1</v>
      </c>
      <c r="X35" s="235">
        <f t="shared" si="132"/>
        <v>1</v>
      </c>
      <c r="Y35" s="232">
        <f>Y36/Y37</f>
        <v>1</v>
      </c>
      <c r="Z35" s="233">
        <f t="shared" ref="Z35:AB35" si="133">Z36/Z37</f>
        <v>1</v>
      </c>
      <c r="AA35" s="234">
        <f t="shared" si="133"/>
        <v>1</v>
      </c>
      <c r="AB35" s="235">
        <f t="shared" si="133"/>
        <v>1</v>
      </c>
      <c r="AC35" s="232">
        <f>AC36/AC37</f>
        <v>1</v>
      </c>
      <c r="AD35" s="233">
        <f t="shared" ref="AD35:AF35" si="134">AD36/AD37</f>
        <v>1</v>
      </c>
      <c r="AE35" s="234">
        <f t="shared" si="134"/>
        <v>1</v>
      </c>
      <c r="AF35" s="235">
        <f t="shared" si="134"/>
        <v>1</v>
      </c>
      <c r="AG35" s="232">
        <f>AG36/AG37</f>
        <v>1</v>
      </c>
      <c r="AH35" s="233">
        <f t="shared" ref="AH35:AJ35" si="135">AH36/AH37</f>
        <v>1</v>
      </c>
      <c r="AI35" s="234">
        <f t="shared" si="135"/>
        <v>1</v>
      </c>
      <c r="AJ35" s="235">
        <f t="shared" si="135"/>
        <v>1</v>
      </c>
      <c r="AK35" s="232">
        <f>AK36/AK37</f>
        <v>1</v>
      </c>
      <c r="AL35" s="233">
        <f t="shared" ref="AL35:AN35" si="136">AL36/AL37</f>
        <v>1</v>
      </c>
      <c r="AM35" s="234">
        <f t="shared" si="136"/>
        <v>1</v>
      </c>
      <c r="AN35" s="235">
        <f t="shared" si="136"/>
        <v>1</v>
      </c>
      <c r="AO35" s="232">
        <f>AO36/AO37</f>
        <v>1</v>
      </c>
      <c r="AP35" s="233">
        <f t="shared" ref="AP35:AR35" si="137">AP36/AP37</f>
        <v>1</v>
      </c>
      <c r="AQ35" s="234">
        <f t="shared" si="137"/>
        <v>1</v>
      </c>
      <c r="AR35" s="235">
        <f t="shared" si="137"/>
        <v>1</v>
      </c>
      <c r="AS35" s="232">
        <f>AS36/AS37</f>
        <v>1</v>
      </c>
      <c r="AT35" s="233">
        <f t="shared" ref="AT35:AV35" si="138">AT36/AT37</f>
        <v>1</v>
      </c>
      <c r="AU35" s="234">
        <f t="shared" si="138"/>
        <v>1</v>
      </c>
      <c r="AV35" s="235">
        <f t="shared" si="138"/>
        <v>1</v>
      </c>
      <c r="AW35" s="232">
        <f>AW36/AW37</f>
        <v>1</v>
      </c>
      <c r="AX35" s="233">
        <f t="shared" ref="AX35:AZ35" si="139">AX36/AX37</f>
        <v>1</v>
      </c>
      <c r="AY35" s="234">
        <f t="shared" si="139"/>
        <v>1</v>
      </c>
      <c r="AZ35" s="235">
        <f t="shared" si="139"/>
        <v>1</v>
      </c>
      <c r="BA35" s="232">
        <f>BA36/BA37</f>
        <v>1</v>
      </c>
      <c r="BB35" s="233">
        <f t="shared" ref="BB35:BD35" si="140">BB36/BB37</f>
        <v>1</v>
      </c>
      <c r="BC35" s="234">
        <f t="shared" si="140"/>
        <v>1</v>
      </c>
      <c r="BD35" s="235">
        <f t="shared" si="140"/>
        <v>1</v>
      </c>
      <c r="BE35" s="232">
        <f>BE36/BE37</f>
        <v>1</v>
      </c>
      <c r="BF35" s="233">
        <f t="shared" ref="BF35:BH35" si="141">BF36/BF37</f>
        <v>1</v>
      </c>
      <c r="BG35" s="234">
        <f t="shared" si="141"/>
        <v>1</v>
      </c>
      <c r="BH35" s="235">
        <f t="shared" si="141"/>
        <v>1</v>
      </c>
      <c r="BI35" s="232">
        <f>BI36/BI37</f>
        <v>1</v>
      </c>
      <c r="BJ35" s="233">
        <f t="shared" ref="BJ35:BL35" si="142">BJ36/BJ37</f>
        <v>1</v>
      </c>
      <c r="BK35" s="234">
        <f t="shared" si="142"/>
        <v>1</v>
      </c>
      <c r="BL35" s="235">
        <f t="shared" si="142"/>
        <v>1</v>
      </c>
      <c r="BM35" s="232">
        <f>BM36/BM37</f>
        <v>1</v>
      </c>
      <c r="BN35" s="233">
        <f t="shared" ref="BN35:BP35" si="143">BN36/BN37</f>
        <v>1</v>
      </c>
      <c r="BO35" s="234">
        <f t="shared" si="143"/>
        <v>1</v>
      </c>
      <c r="BP35" s="235" t="e">
        <f t="shared" si="143"/>
        <v>#DIV/0!</v>
      </c>
      <c r="BQ35" s="232">
        <f>BQ36/BQ37</f>
        <v>1</v>
      </c>
      <c r="BR35" s="233">
        <f t="shared" ref="BR35:BT35" si="144">BR36/BR37</f>
        <v>1</v>
      </c>
      <c r="BS35" s="234">
        <f t="shared" si="144"/>
        <v>1</v>
      </c>
      <c r="BT35" s="235">
        <f t="shared" si="144"/>
        <v>1</v>
      </c>
      <c r="BU35" s="232">
        <f>BU36/BU37</f>
        <v>1</v>
      </c>
      <c r="BV35" s="233">
        <f t="shared" ref="BV35:BX35" si="145">BV36/BV37</f>
        <v>1</v>
      </c>
      <c r="BW35" s="234">
        <f t="shared" si="145"/>
        <v>1</v>
      </c>
      <c r="BX35" s="235">
        <f t="shared" si="145"/>
        <v>1</v>
      </c>
      <c r="BY35" s="232">
        <f>BY36/BY37</f>
        <v>1</v>
      </c>
      <c r="BZ35" s="233">
        <f t="shared" ref="BZ35:CB35" si="146">BZ36/BZ37</f>
        <v>1</v>
      </c>
      <c r="CA35" s="234">
        <f t="shared" si="146"/>
        <v>1</v>
      </c>
      <c r="CB35" s="235">
        <f t="shared" si="146"/>
        <v>1</v>
      </c>
      <c r="CC35" s="232">
        <f>CC36/CC37</f>
        <v>1</v>
      </c>
      <c r="CD35" s="233">
        <f>CD36/CD37</f>
        <v>1</v>
      </c>
      <c r="CE35" s="234">
        <f>CE36/CE37</f>
        <v>1</v>
      </c>
      <c r="CF35" s="235">
        <f t="shared" ref="CF35" si="147">CF36/CF37</f>
        <v>1</v>
      </c>
      <c r="CG35" s="232">
        <f>CG36/CG37</f>
        <v>1</v>
      </c>
      <c r="CH35" s="233">
        <f t="shared" ref="CH35:CJ35" si="148">CH36/CH37</f>
        <v>1</v>
      </c>
      <c r="CI35" s="234">
        <f t="shared" si="148"/>
        <v>1</v>
      </c>
      <c r="CJ35" s="235">
        <f t="shared" si="148"/>
        <v>1</v>
      </c>
      <c r="CK35" s="232">
        <f>CK36/CK37</f>
        <v>1</v>
      </c>
      <c r="CL35" s="233">
        <f t="shared" ref="CL35:CN35" si="149">CL36/CL37</f>
        <v>1</v>
      </c>
      <c r="CM35" s="234">
        <f t="shared" si="149"/>
        <v>1</v>
      </c>
      <c r="CN35" s="235">
        <f t="shared" si="149"/>
        <v>1</v>
      </c>
      <c r="CQ35" s="111"/>
    </row>
    <row r="36" spans="1:95" s="114" customFormat="1" x14ac:dyDescent="0.2">
      <c r="A36" s="112" t="s">
        <v>120</v>
      </c>
      <c r="B36" s="112" t="s">
        <v>121</v>
      </c>
      <c r="C36" s="113"/>
      <c r="D36" s="124"/>
      <c r="E36" s="175">
        <f>F36+G36+H36</f>
        <v>16957</v>
      </c>
      <c r="F36" s="159">
        <v>5723</v>
      </c>
      <c r="G36" s="159">
        <v>5063</v>
      </c>
      <c r="H36" s="169">
        <v>6171</v>
      </c>
      <c r="I36" s="175">
        <f>J36+K36+L36</f>
        <v>1930</v>
      </c>
      <c r="J36" s="134">
        <v>448</v>
      </c>
      <c r="K36" s="159">
        <v>704</v>
      </c>
      <c r="L36" s="197">
        <v>778</v>
      </c>
      <c r="M36" s="175">
        <f>N36+O36+P36</f>
        <v>1914</v>
      </c>
      <c r="N36" s="164">
        <v>587</v>
      </c>
      <c r="O36" s="134">
        <v>765</v>
      </c>
      <c r="P36" s="169">
        <v>562</v>
      </c>
      <c r="Q36" s="175">
        <f>R36+S36+T36</f>
        <v>38083</v>
      </c>
      <c r="R36" s="159">
        <v>13034</v>
      </c>
      <c r="S36" s="135">
        <v>11573</v>
      </c>
      <c r="T36" s="197">
        <v>13476</v>
      </c>
      <c r="U36" s="175">
        <f>V36+W36+X36</f>
        <v>29323</v>
      </c>
      <c r="V36" s="159">
        <v>9667</v>
      </c>
      <c r="W36" s="165">
        <v>10120</v>
      </c>
      <c r="X36" s="169">
        <v>9536</v>
      </c>
      <c r="Y36" s="175">
        <f>Z36+AA36+AB36</f>
        <v>6462</v>
      </c>
      <c r="Z36" s="134">
        <v>2001</v>
      </c>
      <c r="AA36" s="134">
        <v>2009</v>
      </c>
      <c r="AB36" s="197">
        <v>2452</v>
      </c>
      <c r="AC36" s="175">
        <f>AD36+AE36+AF36</f>
        <v>434</v>
      </c>
      <c r="AD36" s="134">
        <v>88</v>
      </c>
      <c r="AE36" s="134">
        <v>130</v>
      </c>
      <c r="AF36" s="169">
        <v>216</v>
      </c>
      <c r="AG36" s="175">
        <f>AH36+AI36+AJ36</f>
        <v>953</v>
      </c>
      <c r="AH36" s="134">
        <v>218</v>
      </c>
      <c r="AI36" s="134">
        <v>379</v>
      </c>
      <c r="AJ36" s="169">
        <v>356</v>
      </c>
      <c r="AK36" s="175">
        <f>AL36+AM36+AN36</f>
        <v>13750</v>
      </c>
      <c r="AL36" s="134">
        <v>3457</v>
      </c>
      <c r="AM36" s="134">
        <v>5604</v>
      </c>
      <c r="AN36" s="169">
        <v>4689</v>
      </c>
      <c r="AO36" s="175">
        <f>AP36+AQ36+AR36</f>
        <v>9929</v>
      </c>
      <c r="AP36" s="159">
        <v>3514</v>
      </c>
      <c r="AQ36" s="159">
        <v>3372</v>
      </c>
      <c r="AR36" s="197">
        <v>3043</v>
      </c>
      <c r="AS36" s="175">
        <f>AT36+AU36+AV36</f>
        <v>12580</v>
      </c>
      <c r="AT36" s="159">
        <v>3700</v>
      </c>
      <c r="AU36" s="134">
        <v>4459</v>
      </c>
      <c r="AV36" s="197">
        <v>4421</v>
      </c>
      <c r="AW36" s="175">
        <f>AX36+AY36+AZ36</f>
        <v>6755</v>
      </c>
      <c r="AX36" s="159">
        <v>2370</v>
      </c>
      <c r="AY36" s="159">
        <v>2444</v>
      </c>
      <c r="AZ36" s="169">
        <v>1941</v>
      </c>
      <c r="BA36" s="175">
        <f>BB36+BC36+BD36</f>
        <v>34336</v>
      </c>
      <c r="BB36" s="138">
        <v>11627</v>
      </c>
      <c r="BC36" s="138">
        <v>12248</v>
      </c>
      <c r="BD36" s="209">
        <v>10461</v>
      </c>
      <c r="BE36" s="175">
        <f>BF36+BG36+BH36</f>
        <v>24649</v>
      </c>
      <c r="BF36" s="159">
        <v>7471</v>
      </c>
      <c r="BG36" s="138">
        <v>8293</v>
      </c>
      <c r="BH36" s="217">
        <v>8885</v>
      </c>
      <c r="BI36" s="175">
        <f>BJ36+BK36+BL36</f>
        <v>327</v>
      </c>
      <c r="BJ36" s="159">
        <v>74</v>
      </c>
      <c r="BK36" s="134">
        <v>127</v>
      </c>
      <c r="BL36" s="169">
        <v>126</v>
      </c>
      <c r="BM36" s="175">
        <f>BN36+BO36+BP36</f>
        <v>898</v>
      </c>
      <c r="BN36" s="159">
        <v>348</v>
      </c>
      <c r="BO36" s="159">
        <v>550</v>
      </c>
      <c r="BP36" s="197"/>
      <c r="BQ36" s="175">
        <f>BR36+BS36+BT36</f>
        <v>15084</v>
      </c>
      <c r="BR36" s="134">
        <v>4604</v>
      </c>
      <c r="BS36" s="134">
        <v>5359</v>
      </c>
      <c r="BT36" s="169">
        <v>5121</v>
      </c>
      <c r="BU36" s="175">
        <f>BV36+BW36+BX36</f>
        <v>8423</v>
      </c>
      <c r="BV36" s="135">
        <v>2619</v>
      </c>
      <c r="BW36" s="135">
        <v>3131</v>
      </c>
      <c r="BX36" s="197">
        <v>2673</v>
      </c>
      <c r="BY36" s="175">
        <f>BZ36+CA36+CB36</f>
        <v>15323</v>
      </c>
      <c r="BZ36" s="159">
        <v>4026</v>
      </c>
      <c r="CA36" s="134">
        <v>6088</v>
      </c>
      <c r="CB36" s="197">
        <v>5209</v>
      </c>
      <c r="CC36" s="175">
        <f>CD36+CE36+CF36</f>
        <v>9883</v>
      </c>
      <c r="CD36" s="134">
        <v>3232</v>
      </c>
      <c r="CE36" s="134">
        <v>3359</v>
      </c>
      <c r="CF36" s="197">
        <v>3292</v>
      </c>
      <c r="CG36" s="175">
        <f>CH36+CI36+CJ36</f>
        <v>9127</v>
      </c>
      <c r="CH36" s="134">
        <v>3059</v>
      </c>
      <c r="CI36" s="134">
        <v>2892</v>
      </c>
      <c r="CJ36" s="169">
        <v>3176</v>
      </c>
      <c r="CK36" s="175">
        <f>CL36+CM36+CN36</f>
        <v>5042</v>
      </c>
      <c r="CL36" s="134">
        <v>1519</v>
      </c>
      <c r="CM36" s="134">
        <v>1758</v>
      </c>
      <c r="CN36" s="169">
        <v>1765</v>
      </c>
      <c r="CQ36" s="98"/>
    </row>
    <row r="37" spans="1:95" s="114" customFormat="1" ht="26.25" thickBot="1" x14ac:dyDescent="0.25">
      <c r="A37" s="112" t="s">
        <v>122</v>
      </c>
      <c r="B37" s="112" t="s">
        <v>123</v>
      </c>
      <c r="C37" s="113"/>
      <c r="D37" s="124"/>
      <c r="E37" s="192">
        <f>F37+G37+H37</f>
        <v>16957</v>
      </c>
      <c r="F37" s="193">
        <v>5723</v>
      </c>
      <c r="G37" s="193">
        <v>5063</v>
      </c>
      <c r="H37" s="194">
        <v>6171</v>
      </c>
      <c r="I37" s="192">
        <f>J37+K37+L37</f>
        <v>1930</v>
      </c>
      <c r="J37" s="198">
        <v>448</v>
      </c>
      <c r="K37" s="193">
        <v>704</v>
      </c>
      <c r="L37" s="199">
        <v>778</v>
      </c>
      <c r="M37" s="192">
        <f>N37+O37+P37</f>
        <v>1914</v>
      </c>
      <c r="N37" s="201">
        <v>587</v>
      </c>
      <c r="O37" s="198">
        <v>765</v>
      </c>
      <c r="P37" s="194">
        <v>562</v>
      </c>
      <c r="Q37" s="192">
        <f>R37+S37+T37</f>
        <v>38083</v>
      </c>
      <c r="R37" s="193">
        <v>13034</v>
      </c>
      <c r="S37" s="203">
        <v>11573</v>
      </c>
      <c r="T37" s="199">
        <v>13476</v>
      </c>
      <c r="U37" s="192">
        <f>V37+W37+X37</f>
        <v>29323</v>
      </c>
      <c r="V37" s="207">
        <v>9667</v>
      </c>
      <c r="W37" s="208">
        <v>10120</v>
      </c>
      <c r="X37" s="194">
        <v>9536</v>
      </c>
      <c r="Y37" s="192">
        <f>Z37+AA37+AB37</f>
        <v>6462</v>
      </c>
      <c r="Z37" s="198">
        <v>2001</v>
      </c>
      <c r="AA37" s="198">
        <v>2009</v>
      </c>
      <c r="AB37" s="199">
        <v>2452</v>
      </c>
      <c r="AC37" s="192">
        <f>AD37+AE37+AF37</f>
        <v>434</v>
      </c>
      <c r="AD37" s="198">
        <v>88</v>
      </c>
      <c r="AE37" s="198">
        <v>130</v>
      </c>
      <c r="AF37" s="194">
        <v>216</v>
      </c>
      <c r="AG37" s="192">
        <f>AH37+AI37+AJ37</f>
        <v>953</v>
      </c>
      <c r="AH37" s="198">
        <v>218</v>
      </c>
      <c r="AI37" s="198">
        <v>379</v>
      </c>
      <c r="AJ37" s="194">
        <v>356</v>
      </c>
      <c r="AK37" s="192">
        <f>AL37+AM37+AN37</f>
        <v>13750</v>
      </c>
      <c r="AL37" s="198">
        <v>3457</v>
      </c>
      <c r="AM37" s="198">
        <v>5604</v>
      </c>
      <c r="AN37" s="194">
        <v>4689</v>
      </c>
      <c r="AO37" s="192">
        <f>AP37+AQ37+AR37</f>
        <v>9929</v>
      </c>
      <c r="AP37" s="193">
        <v>3514</v>
      </c>
      <c r="AQ37" s="193">
        <v>3372</v>
      </c>
      <c r="AR37" s="199">
        <v>3043</v>
      </c>
      <c r="AS37" s="192">
        <f>AT37+AU37+AV37</f>
        <v>12580</v>
      </c>
      <c r="AT37" s="193">
        <v>3700</v>
      </c>
      <c r="AU37" s="198">
        <v>4459</v>
      </c>
      <c r="AV37" s="199">
        <v>4421</v>
      </c>
      <c r="AW37" s="192">
        <f>AX37+AY37+AZ37</f>
        <v>6755</v>
      </c>
      <c r="AX37" s="193">
        <v>2370</v>
      </c>
      <c r="AY37" s="193">
        <v>2444</v>
      </c>
      <c r="AZ37" s="194">
        <v>1941</v>
      </c>
      <c r="BA37" s="192">
        <f>BB37+BC37+BD37</f>
        <v>34336</v>
      </c>
      <c r="BB37" s="214">
        <v>11627</v>
      </c>
      <c r="BC37" s="214">
        <v>12248</v>
      </c>
      <c r="BD37" s="215">
        <v>10461</v>
      </c>
      <c r="BE37" s="192">
        <f>BF37+BG37+BH37</f>
        <v>24649</v>
      </c>
      <c r="BF37" s="193">
        <v>7471</v>
      </c>
      <c r="BG37" s="214">
        <v>8293</v>
      </c>
      <c r="BH37" s="218">
        <v>8885</v>
      </c>
      <c r="BI37" s="192">
        <f>BJ37+BK37+BL37</f>
        <v>327</v>
      </c>
      <c r="BJ37" s="193">
        <v>74</v>
      </c>
      <c r="BK37" s="198">
        <v>127</v>
      </c>
      <c r="BL37" s="194">
        <v>126</v>
      </c>
      <c r="BM37" s="192">
        <f>BN37+BO37+BP37</f>
        <v>898</v>
      </c>
      <c r="BN37" s="193">
        <v>348</v>
      </c>
      <c r="BO37" s="193">
        <v>550</v>
      </c>
      <c r="BP37" s="199"/>
      <c r="BQ37" s="192">
        <f>BR37+BS37+BT37</f>
        <v>15084</v>
      </c>
      <c r="BR37" s="198">
        <v>4604</v>
      </c>
      <c r="BS37" s="198">
        <v>5359</v>
      </c>
      <c r="BT37" s="194">
        <v>5121</v>
      </c>
      <c r="BU37" s="192">
        <f>BV37+BW37+BX37</f>
        <v>8423</v>
      </c>
      <c r="BV37" s="203">
        <v>2619</v>
      </c>
      <c r="BW37" s="203">
        <v>3131</v>
      </c>
      <c r="BX37" s="199">
        <v>2673</v>
      </c>
      <c r="BY37" s="192">
        <f>BZ37+CA37+CB37</f>
        <v>15323</v>
      </c>
      <c r="BZ37" s="193">
        <v>4026</v>
      </c>
      <c r="CA37" s="198">
        <v>6088</v>
      </c>
      <c r="CB37" s="199">
        <v>5209</v>
      </c>
      <c r="CC37" s="192">
        <f>CD37+CE37+CF37</f>
        <v>9883</v>
      </c>
      <c r="CD37" s="198">
        <v>3232</v>
      </c>
      <c r="CE37" s="198">
        <v>3359</v>
      </c>
      <c r="CF37" s="199">
        <v>3292</v>
      </c>
      <c r="CG37" s="192">
        <f>CH37+CI37+CJ37</f>
        <v>9127</v>
      </c>
      <c r="CH37" s="198">
        <v>3059</v>
      </c>
      <c r="CI37" s="198">
        <v>2892</v>
      </c>
      <c r="CJ37" s="194">
        <v>3176</v>
      </c>
      <c r="CK37" s="192">
        <f>CL37+CM37+CN37</f>
        <v>5042</v>
      </c>
      <c r="CL37" s="198">
        <v>1519</v>
      </c>
      <c r="CM37" s="198">
        <v>1758</v>
      </c>
      <c r="CN37" s="194">
        <v>1765</v>
      </c>
      <c r="CQ37" s="98"/>
    </row>
    <row r="38" spans="1:95" x14ac:dyDescent="0.2">
      <c r="E38" s="130"/>
      <c r="H38" s="125"/>
    </row>
    <row r="39" spans="1:95" x14ac:dyDescent="0.2">
      <c r="E39" s="129" t="b">
        <f>E7+E9=E16</f>
        <v>1</v>
      </c>
      <c r="F39" s="129" t="b">
        <f>F7+F9=F16</f>
        <v>1</v>
      </c>
      <c r="G39" s="132" t="b">
        <f t="shared" ref="G39:BQ39" si="150">G7+G9=G16</f>
        <v>1</v>
      </c>
      <c r="H39" s="132" t="b">
        <f>H7+H9=H16</f>
        <v>1</v>
      </c>
      <c r="I39" s="132" t="b">
        <f t="shared" si="150"/>
        <v>1</v>
      </c>
      <c r="J39" s="132" t="b">
        <f t="shared" si="150"/>
        <v>1</v>
      </c>
      <c r="K39" s="132" t="b">
        <f t="shared" si="150"/>
        <v>1</v>
      </c>
      <c r="L39" s="132" t="b">
        <f t="shared" si="150"/>
        <v>1</v>
      </c>
      <c r="M39" s="132" t="b">
        <f t="shared" si="150"/>
        <v>1</v>
      </c>
      <c r="N39" s="132" t="b">
        <f t="shared" si="150"/>
        <v>1</v>
      </c>
      <c r="O39" s="132" t="b">
        <f t="shared" si="150"/>
        <v>1</v>
      </c>
      <c r="P39" s="132" t="b">
        <f t="shared" si="150"/>
        <v>1</v>
      </c>
      <c r="Q39" s="132" t="b">
        <f t="shared" si="150"/>
        <v>1</v>
      </c>
      <c r="R39" s="132" t="b">
        <f>R7+R9=R16</f>
        <v>1</v>
      </c>
      <c r="S39" s="132" t="b">
        <f>S7+S9=S16</f>
        <v>1</v>
      </c>
      <c r="T39" s="132" t="b">
        <f>T7+T9=T16</f>
        <v>1</v>
      </c>
      <c r="U39" s="132" t="b">
        <f t="shared" si="150"/>
        <v>1</v>
      </c>
      <c r="V39" s="132" t="b">
        <f t="shared" si="150"/>
        <v>1</v>
      </c>
      <c r="W39" s="132" t="b">
        <f t="shared" si="150"/>
        <v>1</v>
      </c>
      <c r="X39" s="132" t="b">
        <f>X7+X9=X16</f>
        <v>1</v>
      </c>
      <c r="Y39" s="132" t="b">
        <f t="shared" si="150"/>
        <v>1</v>
      </c>
      <c r="Z39" s="132" t="b">
        <f>Z7+Z9=Z16</f>
        <v>1</v>
      </c>
      <c r="AA39" s="132" t="b">
        <f t="shared" si="150"/>
        <v>1</v>
      </c>
      <c r="AB39" s="132" t="b">
        <f t="shared" si="150"/>
        <v>1</v>
      </c>
      <c r="AC39" s="132" t="b">
        <f t="shared" si="150"/>
        <v>1</v>
      </c>
      <c r="AD39" s="132" t="b">
        <f>AD7+AD9=AD16</f>
        <v>1</v>
      </c>
      <c r="AE39" s="132" t="b">
        <f t="shared" si="150"/>
        <v>1</v>
      </c>
      <c r="AF39" s="132" t="b">
        <f t="shared" si="150"/>
        <v>1</v>
      </c>
      <c r="AG39" s="132" t="b">
        <f t="shared" si="150"/>
        <v>1</v>
      </c>
      <c r="AH39" s="132" t="b">
        <f>AH7+AH9=AH16</f>
        <v>1</v>
      </c>
      <c r="AI39" s="132" t="b">
        <f t="shared" si="150"/>
        <v>1</v>
      </c>
      <c r="AJ39" s="132" t="b">
        <f t="shared" si="150"/>
        <v>1</v>
      </c>
      <c r="AK39" s="132" t="b">
        <f t="shared" si="150"/>
        <v>1</v>
      </c>
      <c r="AL39" s="132" t="b">
        <f>AL7+AL9=AL16</f>
        <v>1</v>
      </c>
      <c r="AM39" s="132" t="b">
        <f t="shared" si="150"/>
        <v>1</v>
      </c>
      <c r="AN39" s="132" t="b">
        <f t="shared" si="150"/>
        <v>1</v>
      </c>
      <c r="AO39" s="132" t="b">
        <f t="shared" si="150"/>
        <v>1</v>
      </c>
      <c r="AP39" s="132" t="b">
        <f t="shared" si="150"/>
        <v>1</v>
      </c>
      <c r="AQ39" s="132" t="b">
        <f t="shared" si="150"/>
        <v>1</v>
      </c>
      <c r="AR39" s="132" t="b">
        <f t="shared" si="150"/>
        <v>1</v>
      </c>
      <c r="AS39" s="132" t="b">
        <f t="shared" si="150"/>
        <v>1</v>
      </c>
      <c r="AT39" s="132" t="b">
        <f t="shared" si="150"/>
        <v>1</v>
      </c>
      <c r="AU39" s="132" t="b">
        <f t="shared" si="150"/>
        <v>1</v>
      </c>
      <c r="AV39" s="132" t="b">
        <f t="shared" si="150"/>
        <v>1</v>
      </c>
      <c r="AW39" s="132" t="b">
        <f t="shared" si="150"/>
        <v>1</v>
      </c>
      <c r="AX39" s="132" t="b">
        <f>AX7+AX9=AX16</f>
        <v>1</v>
      </c>
      <c r="AY39" s="132" t="b">
        <f t="shared" si="150"/>
        <v>1</v>
      </c>
      <c r="AZ39" s="132" t="b">
        <f t="shared" si="150"/>
        <v>1</v>
      </c>
      <c r="BA39" s="132" t="b">
        <f t="shared" si="150"/>
        <v>1</v>
      </c>
      <c r="BB39" s="132" t="b">
        <f t="shared" si="150"/>
        <v>1</v>
      </c>
      <c r="BC39" s="132" t="b">
        <f t="shared" si="150"/>
        <v>1</v>
      </c>
      <c r="BD39" s="132" t="b">
        <f t="shared" si="150"/>
        <v>1</v>
      </c>
      <c r="BE39" s="132" t="b">
        <f t="shared" si="150"/>
        <v>1</v>
      </c>
      <c r="BF39" s="132" t="b">
        <f t="shared" si="150"/>
        <v>1</v>
      </c>
      <c r="BG39" s="132" t="b">
        <f t="shared" si="150"/>
        <v>1</v>
      </c>
      <c r="BH39" s="132" t="b">
        <f t="shared" si="150"/>
        <v>1</v>
      </c>
      <c r="BI39" s="132" t="b">
        <f t="shared" si="150"/>
        <v>1</v>
      </c>
      <c r="BJ39" s="132" t="b">
        <f t="shared" si="150"/>
        <v>1</v>
      </c>
      <c r="BK39" s="132" t="b">
        <f t="shared" si="150"/>
        <v>1</v>
      </c>
      <c r="BL39" s="132" t="b">
        <f t="shared" si="150"/>
        <v>1</v>
      </c>
      <c r="BM39" s="132" t="b">
        <f t="shared" si="150"/>
        <v>1</v>
      </c>
      <c r="BN39" s="132" t="b">
        <f t="shared" si="150"/>
        <v>1</v>
      </c>
      <c r="BO39" s="132" t="b">
        <f>BO7+BO9=BO16</f>
        <v>1</v>
      </c>
      <c r="BP39" s="132" t="b">
        <f t="shared" si="150"/>
        <v>1</v>
      </c>
      <c r="BQ39" s="132" t="b">
        <f t="shared" si="150"/>
        <v>1</v>
      </c>
      <c r="BR39" s="132" t="b">
        <f t="shared" ref="BR39:CN39" si="151">BR7+BR9=BR16</f>
        <v>1</v>
      </c>
      <c r="BS39" s="132" t="b">
        <f t="shared" si="151"/>
        <v>1</v>
      </c>
      <c r="BT39" s="132" t="b">
        <f t="shared" si="151"/>
        <v>1</v>
      </c>
      <c r="BU39" s="132" t="b">
        <f t="shared" si="151"/>
        <v>1</v>
      </c>
      <c r="BV39" s="132" t="b">
        <f t="shared" si="151"/>
        <v>1</v>
      </c>
      <c r="BW39" s="132" t="b">
        <f t="shared" si="151"/>
        <v>1</v>
      </c>
      <c r="BX39" s="132" t="b">
        <f>BX7+BX9=BX16</f>
        <v>1</v>
      </c>
      <c r="BY39" s="132" t="b">
        <f t="shared" si="151"/>
        <v>1</v>
      </c>
      <c r="BZ39" s="132" t="b">
        <f t="shared" si="151"/>
        <v>1</v>
      </c>
      <c r="CA39" s="132" t="b">
        <f t="shared" si="151"/>
        <v>1</v>
      </c>
      <c r="CB39" s="132" t="b">
        <f t="shared" si="151"/>
        <v>1</v>
      </c>
      <c r="CC39" s="132" t="b">
        <f t="shared" si="151"/>
        <v>1</v>
      </c>
      <c r="CD39" s="132" t="b">
        <f t="shared" si="151"/>
        <v>1</v>
      </c>
      <c r="CE39" s="132" t="b">
        <f t="shared" si="151"/>
        <v>1</v>
      </c>
      <c r="CF39" s="132" t="b">
        <f t="shared" si="151"/>
        <v>1</v>
      </c>
      <c r="CG39" s="132" t="b">
        <f t="shared" si="151"/>
        <v>1</v>
      </c>
      <c r="CH39" s="132" t="b">
        <f t="shared" si="151"/>
        <v>1</v>
      </c>
      <c r="CI39" s="132" t="b">
        <f t="shared" si="151"/>
        <v>1</v>
      </c>
      <c r="CJ39" s="132" t="b">
        <f t="shared" si="151"/>
        <v>1</v>
      </c>
      <c r="CK39" s="132" t="b">
        <f t="shared" si="151"/>
        <v>1</v>
      </c>
      <c r="CL39" s="132" t="b">
        <f t="shared" si="151"/>
        <v>1</v>
      </c>
      <c r="CM39" s="132" t="b">
        <f t="shared" si="151"/>
        <v>1</v>
      </c>
      <c r="CN39" s="132" t="b">
        <f t="shared" si="151"/>
        <v>1</v>
      </c>
    </row>
    <row r="40" spans="1:95" x14ac:dyDescent="0.2">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CC40" s="115"/>
      <c r="CD40" s="115"/>
      <c r="CE40" s="115"/>
      <c r="CF40" s="115"/>
      <c r="CG40" s="115"/>
      <c r="CH40" s="115"/>
      <c r="CI40" s="115"/>
      <c r="CJ40" s="115"/>
      <c r="CK40" s="115"/>
      <c r="CL40" s="115"/>
      <c r="CM40" s="115"/>
      <c r="CN40" s="115"/>
    </row>
    <row r="41" spans="1:95" x14ac:dyDescent="0.2">
      <c r="E41" s="132" t="b">
        <f>E17+E16=E15</f>
        <v>1</v>
      </c>
      <c r="F41" s="132" t="b">
        <f>F17+F16=F15</f>
        <v>1</v>
      </c>
      <c r="G41" s="132" t="b">
        <f>G17+G16=G15</f>
        <v>1</v>
      </c>
      <c r="H41" s="132" t="b">
        <f t="shared" ref="H41:BQ41" si="152">H17+H16=H15</f>
        <v>1</v>
      </c>
      <c r="I41" s="132" t="b">
        <f t="shared" si="152"/>
        <v>1</v>
      </c>
      <c r="J41" s="132" t="b">
        <f t="shared" si="152"/>
        <v>1</v>
      </c>
      <c r="K41" s="132" t="b">
        <f t="shared" si="152"/>
        <v>1</v>
      </c>
      <c r="L41" s="132" t="b">
        <f t="shared" si="152"/>
        <v>1</v>
      </c>
      <c r="M41" s="132" t="b">
        <f t="shared" si="152"/>
        <v>1</v>
      </c>
      <c r="N41" s="132" t="b">
        <f t="shared" si="152"/>
        <v>1</v>
      </c>
      <c r="O41" s="132" t="b">
        <f t="shared" si="152"/>
        <v>1</v>
      </c>
      <c r="P41" s="132" t="b">
        <f t="shared" si="152"/>
        <v>1</v>
      </c>
      <c r="Q41" s="132" t="b">
        <f>Q17+Q16=Q15</f>
        <v>1</v>
      </c>
      <c r="R41" s="132" t="b">
        <f>R17+R16=R15</f>
        <v>1</v>
      </c>
      <c r="S41" s="132" t="b">
        <f>S17+S16=S15</f>
        <v>1</v>
      </c>
      <c r="T41" s="132" t="b">
        <f>T17+T16=T15</f>
        <v>1</v>
      </c>
      <c r="U41" s="132" t="b">
        <f t="shared" si="152"/>
        <v>1</v>
      </c>
      <c r="V41" s="132" t="b">
        <f t="shared" si="152"/>
        <v>1</v>
      </c>
      <c r="W41" s="132" t="b">
        <f t="shared" si="152"/>
        <v>1</v>
      </c>
      <c r="X41" s="132" t="b">
        <f t="shared" si="152"/>
        <v>1</v>
      </c>
      <c r="Y41" s="132" t="b">
        <f t="shared" si="152"/>
        <v>1</v>
      </c>
      <c r="Z41" s="132" t="b">
        <f t="shared" si="152"/>
        <v>1</v>
      </c>
      <c r="AA41" s="132" t="b">
        <f t="shared" si="152"/>
        <v>1</v>
      </c>
      <c r="AB41" s="132" t="b">
        <f t="shared" si="152"/>
        <v>1</v>
      </c>
      <c r="AC41" s="132" t="b">
        <f t="shared" si="152"/>
        <v>1</v>
      </c>
      <c r="AD41" s="132" t="b">
        <f t="shared" si="152"/>
        <v>1</v>
      </c>
      <c r="AE41" s="132" t="b">
        <f t="shared" si="152"/>
        <v>1</v>
      </c>
      <c r="AF41" s="132" t="b">
        <f t="shared" si="152"/>
        <v>1</v>
      </c>
      <c r="AG41" s="132" t="b">
        <f t="shared" si="152"/>
        <v>1</v>
      </c>
      <c r="AH41" s="132" t="b">
        <f t="shared" si="152"/>
        <v>1</v>
      </c>
      <c r="AI41" s="132" t="b">
        <f t="shared" si="152"/>
        <v>1</v>
      </c>
      <c r="AJ41" s="132" t="b">
        <f t="shared" si="152"/>
        <v>1</v>
      </c>
      <c r="AK41" s="132" t="b">
        <f t="shared" si="152"/>
        <v>1</v>
      </c>
      <c r="AL41" s="132" t="b">
        <f t="shared" si="152"/>
        <v>1</v>
      </c>
      <c r="AM41" s="132" t="b">
        <f t="shared" si="152"/>
        <v>1</v>
      </c>
      <c r="AN41" s="132" t="b">
        <f t="shared" si="152"/>
        <v>1</v>
      </c>
      <c r="AO41" s="132" t="b">
        <f t="shared" si="152"/>
        <v>1</v>
      </c>
      <c r="AP41" s="132" t="b">
        <f t="shared" si="152"/>
        <v>1</v>
      </c>
      <c r="AQ41" s="132" t="b">
        <f t="shared" si="152"/>
        <v>1</v>
      </c>
      <c r="AR41" s="132" t="b">
        <f t="shared" si="152"/>
        <v>1</v>
      </c>
      <c r="AS41" s="132" t="b">
        <f t="shared" si="152"/>
        <v>1</v>
      </c>
      <c r="AT41" s="132" t="b">
        <f t="shared" si="152"/>
        <v>1</v>
      </c>
      <c r="AU41" s="132" t="b">
        <f t="shared" si="152"/>
        <v>1</v>
      </c>
      <c r="AV41" s="132" t="b">
        <f t="shared" si="152"/>
        <v>1</v>
      </c>
      <c r="AW41" s="132" t="b">
        <f t="shared" si="152"/>
        <v>1</v>
      </c>
      <c r="AX41" s="132" t="b">
        <f t="shared" si="152"/>
        <v>1</v>
      </c>
      <c r="AY41" s="132" t="b">
        <f t="shared" si="152"/>
        <v>1</v>
      </c>
      <c r="AZ41" s="132" t="b">
        <f>AZ17+AZ16=AZ15</f>
        <v>1</v>
      </c>
      <c r="BA41" s="132" t="b">
        <f t="shared" si="152"/>
        <v>1</v>
      </c>
      <c r="BB41" s="132" t="b">
        <f t="shared" si="152"/>
        <v>1</v>
      </c>
      <c r="BC41" s="132" t="b">
        <f t="shared" si="152"/>
        <v>1</v>
      </c>
      <c r="BD41" s="132" t="b">
        <f t="shared" si="152"/>
        <v>1</v>
      </c>
      <c r="BE41" s="132" t="b">
        <f t="shared" si="152"/>
        <v>1</v>
      </c>
      <c r="BF41" s="132" t="b">
        <f t="shared" si="152"/>
        <v>1</v>
      </c>
      <c r="BG41" s="132" t="b">
        <f t="shared" si="152"/>
        <v>1</v>
      </c>
      <c r="BH41" s="132" t="b">
        <f t="shared" si="152"/>
        <v>1</v>
      </c>
      <c r="BI41" s="132" t="b">
        <f t="shared" si="152"/>
        <v>1</v>
      </c>
      <c r="BJ41" s="132" t="b">
        <f t="shared" si="152"/>
        <v>1</v>
      </c>
      <c r="BK41" s="132" t="b">
        <f t="shared" si="152"/>
        <v>1</v>
      </c>
      <c r="BL41" s="132" t="b">
        <f t="shared" si="152"/>
        <v>1</v>
      </c>
      <c r="BM41" s="132" t="b">
        <f t="shared" si="152"/>
        <v>1</v>
      </c>
      <c r="BN41" s="132" t="b">
        <f t="shared" si="152"/>
        <v>1</v>
      </c>
      <c r="BO41" s="132" t="b">
        <f t="shared" si="152"/>
        <v>1</v>
      </c>
      <c r="BP41" s="132" t="b">
        <f t="shared" si="152"/>
        <v>1</v>
      </c>
      <c r="BQ41" s="132" t="b">
        <f t="shared" si="152"/>
        <v>1</v>
      </c>
      <c r="BR41" s="132" t="b">
        <f t="shared" ref="BR41:CN41" si="153">BR17+BR16=BR15</f>
        <v>1</v>
      </c>
      <c r="BS41" s="132" t="b">
        <f t="shared" si="153"/>
        <v>1</v>
      </c>
      <c r="BT41" s="132" t="b">
        <f t="shared" si="153"/>
        <v>1</v>
      </c>
      <c r="BU41" s="132" t="b">
        <f t="shared" si="153"/>
        <v>1</v>
      </c>
      <c r="BV41" s="132" t="b">
        <f t="shared" si="153"/>
        <v>1</v>
      </c>
      <c r="BW41" s="132" t="b">
        <f t="shared" si="153"/>
        <v>1</v>
      </c>
      <c r="BX41" s="132" t="b">
        <f t="shared" si="153"/>
        <v>1</v>
      </c>
      <c r="BY41" s="132" t="b">
        <f t="shared" si="153"/>
        <v>1</v>
      </c>
      <c r="BZ41" s="132" t="b">
        <f t="shared" si="153"/>
        <v>1</v>
      </c>
      <c r="CA41" s="132" t="b">
        <f t="shared" si="153"/>
        <v>1</v>
      </c>
      <c r="CB41" s="132" t="b">
        <f t="shared" si="153"/>
        <v>1</v>
      </c>
      <c r="CC41" s="132" t="b">
        <f t="shared" si="153"/>
        <v>1</v>
      </c>
      <c r="CD41" s="132" t="b">
        <f t="shared" si="153"/>
        <v>1</v>
      </c>
      <c r="CE41" s="132" t="b">
        <f t="shared" si="153"/>
        <v>1</v>
      </c>
      <c r="CF41" s="132" t="b">
        <f t="shared" si="153"/>
        <v>1</v>
      </c>
      <c r="CG41" s="132" t="b">
        <f t="shared" si="153"/>
        <v>1</v>
      </c>
      <c r="CH41" s="132" t="b">
        <f t="shared" si="153"/>
        <v>1</v>
      </c>
      <c r="CI41" s="132" t="b">
        <f t="shared" si="153"/>
        <v>1</v>
      </c>
      <c r="CJ41" s="132" t="b">
        <f t="shared" si="153"/>
        <v>1</v>
      </c>
      <c r="CK41" s="132" t="b">
        <f t="shared" si="153"/>
        <v>1</v>
      </c>
      <c r="CL41" s="132" t="b">
        <f t="shared" si="153"/>
        <v>1</v>
      </c>
      <c r="CM41" s="132" t="b">
        <f t="shared" si="153"/>
        <v>1</v>
      </c>
      <c r="CN41" s="132" t="b">
        <f t="shared" si="153"/>
        <v>1</v>
      </c>
    </row>
    <row r="42" spans="1:95" x14ac:dyDescent="0.2">
      <c r="F42" s="128"/>
      <c r="G42" s="107"/>
      <c r="H42" s="107"/>
      <c r="N42" s="107"/>
      <c r="O42" s="107"/>
      <c r="P42" s="107"/>
      <c r="R42" s="107"/>
      <c r="S42" s="107"/>
      <c r="T42" s="107"/>
      <c r="V42" s="107"/>
      <c r="W42" s="107"/>
      <c r="X42" s="107"/>
      <c r="Z42" s="107"/>
      <c r="AA42" s="107"/>
      <c r="AB42" s="107"/>
      <c r="AD42" s="107"/>
      <c r="AE42" s="107"/>
      <c r="AF42" s="107"/>
      <c r="AH42" s="107"/>
      <c r="AI42" s="107"/>
      <c r="AJ42" s="107"/>
      <c r="AL42" s="107"/>
      <c r="AM42" s="107"/>
      <c r="AN42" s="107"/>
      <c r="AT42" s="107"/>
      <c r="AU42" s="107"/>
      <c r="AV42" s="107"/>
      <c r="AX42" s="107"/>
      <c r="AY42" s="107"/>
      <c r="AZ42" s="107"/>
      <c r="BB42" s="107"/>
      <c r="BC42" s="107"/>
      <c r="BD42" s="107"/>
      <c r="BF42" s="107"/>
      <c r="BG42" s="107"/>
      <c r="BH42" s="107"/>
      <c r="BN42" s="107"/>
      <c r="BO42" s="107"/>
      <c r="BP42" s="107"/>
      <c r="BR42" s="107"/>
      <c r="BS42" s="107"/>
      <c r="BT42" s="107"/>
      <c r="BV42" s="107"/>
      <c r="BW42" s="107"/>
      <c r="BX42" s="107"/>
      <c r="BZ42" s="107"/>
      <c r="CA42" s="107"/>
      <c r="CB42" s="107"/>
      <c r="CD42" s="107"/>
      <c r="CE42" s="107"/>
      <c r="CF42" s="107"/>
      <c r="CH42" s="107"/>
      <c r="CI42" s="107"/>
      <c r="CJ42" s="107"/>
      <c r="CL42" s="107"/>
      <c r="CM42" s="107"/>
      <c r="CN42" s="107"/>
    </row>
    <row r="43" spans="1:95" x14ac:dyDescent="0.2">
      <c r="E43" s="127"/>
      <c r="I43" s="95"/>
      <c r="M43" s="95"/>
      <c r="Q43" s="95"/>
      <c r="U43" s="95"/>
      <c r="Y43" s="95"/>
      <c r="AC43" s="95"/>
      <c r="AG43" s="95"/>
      <c r="AK43" s="95"/>
      <c r="AO43" s="95"/>
      <c r="AS43" s="95"/>
      <c r="AW43" s="95"/>
      <c r="BA43" s="95"/>
      <c r="BE43" s="95"/>
      <c r="BI43" s="95"/>
      <c r="BM43" s="95"/>
      <c r="BQ43" s="95"/>
      <c r="BU43" s="95"/>
      <c r="BY43" s="95"/>
      <c r="BZ43" s="95"/>
      <c r="CA43" s="95"/>
      <c r="CB43" s="95"/>
      <c r="CC43" s="95"/>
      <c r="CG43" s="95"/>
      <c r="CK43" s="95"/>
    </row>
    <row r="44" spans="1:95" x14ac:dyDescent="0.2">
      <c r="F44" s="128"/>
      <c r="G44" s="107"/>
      <c r="H44" s="107"/>
      <c r="J44" s="107"/>
      <c r="K44" s="107"/>
      <c r="L44" s="107"/>
      <c r="N44" s="107"/>
      <c r="O44" s="107"/>
      <c r="P44" s="107"/>
      <c r="R44" s="107"/>
      <c r="S44" s="107"/>
      <c r="T44" s="107"/>
      <c r="V44" s="107"/>
      <c r="W44" s="107"/>
      <c r="X44" s="107"/>
      <c r="Z44" s="107"/>
      <c r="AA44" s="107"/>
      <c r="AB44" s="107"/>
      <c r="AD44" s="107"/>
      <c r="AE44" s="107"/>
      <c r="AF44" s="107"/>
      <c r="AH44" s="107"/>
      <c r="AI44" s="107"/>
      <c r="AJ44" s="107"/>
      <c r="AL44" s="107"/>
      <c r="AM44" s="107"/>
      <c r="AN44" s="107"/>
      <c r="AP44" s="107"/>
      <c r="AQ44" s="107"/>
      <c r="AR44" s="107"/>
      <c r="AT44" s="107"/>
      <c r="AU44" s="107"/>
      <c r="AV44" s="107"/>
      <c r="AX44" s="107"/>
      <c r="AY44" s="107"/>
      <c r="AZ44" s="107"/>
      <c r="BB44" s="107"/>
      <c r="BC44" s="107"/>
      <c r="BD44" s="107"/>
      <c r="BF44" s="107"/>
      <c r="BG44" s="107"/>
      <c r="BH44" s="107"/>
      <c r="BJ44" s="107"/>
      <c r="BK44" s="107"/>
      <c r="BL44" s="107"/>
      <c r="BN44" s="107"/>
      <c r="BO44" s="107"/>
      <c r="BP44" s="107"/>
      <c r="BR44" s="107"/>
      <c r="BS44" s="107"/>
      <c r="BT44" s="107"/>
      <c r="BV44" s="107"/>
      <c r="BW44" s="107"/>
      <c r="BX44" s="107"/>
      <c r="BZ44" s="107"/>
      <c r="CA44" s="107"/>
      <c r="CB44" s="107"/>
      <c r="CD44" s="107"/>
      <c r="CE44" s="107"/>
      <c r="CF44" s="107"/>
      <c r="CH44" s="107"/>
      <c r="CI44" s="107"/>
      <c r="CJ44" s="107"/>
      <c r="CL44" s="107"/>
      <c r="CM44" s="107"/>
      <c r="CN44" s="107"/>
    </row>
    <row r="46" spans="1:95" x14ac:dyDescent="0.2">
      <c r="G46" s="107"/>
    </row>
    <row r="48" spans="1:95" x14ac:dyDescent="0.2">
      <c r="F48" s="128"/>
      <c r="G48" s="107"/>
      <c r="H48" s="107"/>
      <c r="J48" s="107"/>
      <c r="K48" s="107"/>
      <c r="L48" s="107"/>
      <c r="N48" s="107"/>
      <c r="O48" s="107"/>
      <c r="P48" s="107"/>
      <c r="R48" s="107"/>
      <c r="S48" s="107"/>
      <c r="T48" s="107"/>
      <c r="V48" s="107"/>
      <c r="W48" s="107"/>
      <c r="X48" s="107"/>
      <c r="Z48" s="107"/>
      <c r="AA48" s="107"/>
      <c r="AB48" s="107"/>
      <c r="AD48" s="107"/>
      <c r="AE48" s="107"/>
      <c r="AF48" s="107"/>
      <c r="AH48" s="107"/>
      <c r="AI48" s="107"/>
      <c r="AJ48" s="107"/>
      <c r="AL48" s="107"/>
      <c r="AM48" s="107"/>
      <c r="AN48" s="107"/>
      <c r="AP48" s="107"/>
      <c r="AQ48" s="107"/>
      <c r="AR48" s="107"/>
      <c r="AT48" s="107"/>
      <c r="AU48" s="107"/>
      <c r="AV48" s="107"/>
      <c r="AX48" s="107"/>
      <c r="AY48" s="107"/>
      <c r="AZ48" s="107"/>
      <c r="BB48" s="107"/>
      <c r="BC48" s="107"/>
      <c r="BD48" s="107"/>
      <c r="BF48" s="107"/>
      <c r="BG48" s="107"/>
      <c r="BH48" s="107"/>
      <c r="BJ48" s="107"/>
      <c r="BK48" s="107"/>
      <c r="BL48" s="107"/>
      <c r="BN48" s="107"/>
      <c r="BO48" s="107"/>
      <c r="BP48" s="107"/>
      <c r="BR48" s="107"/>
      <c r="BS48" s="107"/>
      <c r="BT48" s="107"/>
      <c r="BV48" s="107"/>
      <c r="BW48" s="107"/>
      <c r="BX48" s="107"/>
      <c r="BZ48" s="107"/>
      <c r="CA48" s="107"/>
      <c r="CB48" s="107"/>
      <c r="CD48" s="107"/>
      <c r="CE48" s="107"/>
      <c r="CF48" s="107"/>
      <c r="CH48" s="107"/>
      <c r="CI48" s="107"/>
      <c r="CJ48" s="107"/>
      <c r="CL48" s="107"/>
      <c r="CM48" s="107"/>
      <c r="CN48" s="107"/>
    </row>
    <row r="49" spans="6:92" x14ac:dyDescent="0.2">
      <c r="F49" s="128"/>
      <c r="G49" s="107"/>
      <c r="H49" s="107"/>
      <c r="J49" s="107"/>
      <c r="K49" s="107"/>
      <c r="L49" s="107"/>
      <c r="N49" s="107"/>
      <c r="O49" s="107"/>
      <c r="P49" s="107"/>
      <c r="R49" s="107"/>
      <c r="S49" s="107"/>
      <c r="T49" s="107"/>
      <c r="V49" s="107"/>
      <c r="W49" s="107"/>
      <c r="X49" s="107"/>
      <c r="Z49" s="107"/>
      <c r="AA49" s="107"/>
      <c r="AB49" s="107"/>
      <c r="AD49" s="107"/>
      <c r="AE49" s="107"/>
      <c r="AF49" s="107"/>
      <c r="AH49" s="107"/>
      <c r="AI49" s="107"/>
      <c r="AJ49" s="107"/>
      <c r="AL49" s="107"/>
      <c r="AM49" s="107"/>
      <c r="AN49" s="107"/>
      <c r="AP49" s="107"/>
      <c r="AQ49" s="107"/>
      <c r="AR49" s="107"/>
      <c r="AT49" s="107"/>
      <c r="AU49" s="107"/>
      <c r="AV49" s="107"/>
      <c r="AX49" s="107"/>
      <c r="AY49" s="107"/>
      <c r="AZ49" s="107"/>
      <c r="BB49" s="107"/>
      <c r="BC49" s="107"/>
      <c r="BD49" s="107"/>
      <c r="BF49" s="107"/>
      <c r="BG49" s="107"/>
      <c r="BH49" s="107"/>
      <c r="BJ49" s="107"/>
      <c r="BK49" s="107"/>
      <c r="BL49" s="107"/>
      <c r="BN49" s="107"/>
      <c r="BO49" s="107"/>
      <c r="BP49" s="107"/>
      <c r="BR49" s="107"/>
      <c r="BS49" s="107"/>
      <c r="BT49" s="107"/>
      <c r="BV49" s="107"/>
      <c r="BW49" s="107"/>
      <c r="BX49" s="107"/>
      <c r="BZ49" s="107"/>
      <c r="CA49" s="107"/>
      <c r="CB49" s="107"/>
      <c r="CD49" s="107"/>
      <c r="CE49" s="107"/>
      <c r="CF49" s="107"/>
      <c r="CH49" s="107"/>
      <c r="CI49" s="107"/>
      <c r="CJ49" s="107"/>
      <c r="CL49" s="107"/>
      <c r="CM49" s="107"/>
      <c r="CN49" s="107"/>
    </row>
    <row r="50" spans="6:92" x14ac:dyDescent="0.2">
      <c r="F50" s="128"/>
      <c r="G50" s="107"/>
      <c r="H50" s="107"/>
      <c r="J50" s="107"/>
      <c r="K50" s="107"/>
      <c r="L50" s="107"/>
      <c r="N50" s="107"/>
      <c r="O50" s="107"/>
      <c r="P50" s="107"/>
      <c r="R50" s="107"/>
      <c r="S50" s="107"/>
      <c r="T50" s="107"/>
      <c r="V50" s="107"/>
      <c r="W50" s="107"/>
      <c r="X50" s="107"/>
      <c r="Z50" s="107"/>
      <c r="AA50" s="107"/>
      <c r="AB50" s="107"/>
      <c r="AD50" s="107"/>
      <c r="AE50" s="107"/>
      <c r="AF50" s="107"/>
      <c r="AH50" s="107"/>
      <c r="AI50" s="107"/>
      <c r="AJ50" s="107"/>
      <c r="AL50" s="107"/>
      <c r="AM50" s="107"/>
      <c r="AN50" s="107"/>
      <c r="AP50" s="107"/>
      <c r="AQ50" s="107"/>
      <c r="AR50" s="107"/>
      <c r="AT50" s="107"/>
      <c r="AU50" s="107"/>
      <c r="AV50" s="107"/>
      <c r="AX50" s="107"/>
      <c r="AY50" s="107"/>
      <c r="AZ50" s="107"/>
      <c r="BB50" s="107"/>
      <c r="BC50" s="107"/>
      <c r="BD50" s="107"/>
      <c r="BF50" s="107"/>
      <c r="BG50" s="107"/>
      <c r="BH50" s="107"/>
      <c r="BJ50" s="107"/>
      <c r="BK50" s="107"/>
      <c r="BL50" s="107"/>
      <c r="BN50" s="107"/>
      <c r="BO50" s="107"/>
      <c r="BP50" s="107"/>
      <c r="BR50" s="107"/>
      <c r="BS50" s="107"/>
      <c r="BT50" s="107"/>
      <c r="BV50" s="107"/>
      <c r="BW50" s="107"/>
      <c r="BX50" s="107"/>
      <c r="BZ50" s="107"/>
      <c r="CA50" s="107"/>
      <c r="CB50" s="107"/>
      <c r="CD50" s="107"/>
      <c r="CE50" s="107"/>
      <c r="CF50" s="107"/>
      <c r="CH50" s="107"/>
      <c r="CI50" s="107"/>
      <c r="CJ50" s="107"/>
      <c r="CL50" s="107"/>
      <c r="CM50" s="107"/>
      <c r="CN50" s="107"/>
    </row>
    <row r="51" spans="6:92" x14ac:dyDescent="0.2">
      <c r="F51" s="128"/>
      <c r="G51" s="107"/>
      <c r="H51" s="107"/>
      <c r="J51" s="107"/>
      <c r="K51" s="107"/>
      <c r="L51" s="107"/>
      <c r="N51" s="107"/>
      <c r="O51" s="107"/>
      <c r="P51" s="107"/>
      <c r="R51" s="107"/>
      <c r="S51" s="107"/>
      <c r="T51" s="107"/>
      <c r="V51" s="107"/>
      <c r="W51" s="107"/>
      <c r="X51" s="107"/>
      <c r="Z51" s="107"/>
      <c r="AA51" s="107"/>
      <c r="AB51" s="107"/>
      <c r="AD51" s="107"/>
      <c r="AE51" s="107"/>
      <c r="AF51" s="107"/>
      <c r="AH51" s="107"/>
      <c r="AI51" s="107"/>
      <c r="AJ51" s="107"/>
      <c r="AL51" s="107"/>
      <c r="AM51" s="107"/>
      <c r="AN51" s="107"/>
      <c r="AP51" s="107"/>
      <c r="AQ51" s="107"/>
      <c r="AR51" s="107"/>
      <c r="AT51" s="107"/>
      <c r="AU51" s="107"/>
      <c r="AV51" s="107"/>
      <c r="AX51" s="107"/>
      <c r="AY51" s="107"/>
      <c r="AZ51" s="107"/>
      <c r="BB51" s="107"/>
      <c r="BC51" s="107"/>
      <c r="BD51" s="107"/>
      <c r="BF51" s="107"/>
      <c r="BG51" s="107"/>
      <c r="BH51" s="107"/>
      <c r="BJ51" s="107"/>
      <c r="BK51" s="107"/>
      <c r="BL51" s="107"/>
      <c r="BN51" s="107"/>
      <c r="BO51" s="107"/>
      <c r="BP51" s="107"/>
      <c r="BR51" s="107"/>
      <c r="BS51" s="107"/>
      <c r="BT51" s="107"/>
      <c r="BV51" s="107"/>
      <c r="BW51" s="107"/>
      <c r="BX51" s="107"/>
      <c r="BZ51" s="107"/>
      <c r="CA51" s="107"/>
      <c r="CB51" s="107"/>
      <c r="CD51" s="107"/>
      <c r="CE51" s="107"/>
      <c r="CF51" s="107"/>
      <c r="CH51" s="107"/>
      <c r="CI51" s="107"/>
      <c r="CJ51" s="107"/>
      <c r="CL51" s="107"/>
      <c r="CM51" s="107"/>
      <c r="CN51" s="107"/>
    </row>
    <row r="52" spans="6:92" x14ac:dyDescent="0.2">
      <c r="F52" s="128"/>
      <c r="G52" s="107"/>
      <c r="H52" s="107"/>
      <c r="J52" s="107"/>
      <c r="K52" s="107"/>
      <c r="L52" s="107"/>
      <c r="N52" s="107"/>
      <c r="O52" s="107"/>
      <c r="P52" s="107"/>
      <c r="R52" s="107"/>
      <c r="S52" s="107"/>
      <c r="T52" s="107"/>
      <c r="V52" s="107"/>
      <c r="W52" s="107"/>
      <c r="X52" s="107"/>
      <c r="Z52" s="107"/>
      <c r="AA52" s="107"/>
      <c r="AB52" s="107"/>
      <c r="AD52" s="107"/>
      <c r="AE52" s="107"/>
      <c r="AF52" s="107"/>
      <c r="AH52" s="107"/>
      <c r="AI52" s="107"/>
      <c r="AJ52" s="107"/>
      <c r="AL52" s="107"/>
      <c r="AM52" s="107"/>
      <c r="AN52" s="107"/>
      <c r="AP52" s="107"/>
      <c r="AQ52" s="107"/>
      <c r="AR52" s="107"/>
      <c r="AT52" s="107"/>
      <c r="AU52" s="107"/>
      <c r="AV52" s="107"/>
      <c r="AX52" s="107"/>
      <c r="AY52" s="107"/>
      <c r="AZ52" s="107"/>
      <c r="BB52" s="107"/>
      <c r="BC52" s="107"/>
      <c r="BD52" s="107"/>
      <c r="BF52" s="107"/>
      <c r="BG52" s="107"/>
      <c r="BH52" s="107"/>
      <c r="BJ52" s="107"/>
      <c r="BK52" s="107"/>
      <c r="BL52" s="107"/>
      <c r="BN52" s="107"/>
      <c r="BO52" s="107"/>
      <c r="BP52" s="107"/>
      <c r="BR52" s="107"/>
      <c r="BS52" s="107"/>
      <c r="BT52" s="107"/>
      <c r="BV52" s="107"/>
      <c r="BW52" s="107"/>
      <c r="BX52" s="107"/>
      <c r="BZ52" s="107"/>
      <c r="CA52" s="107"/>
      <c r="CB52" s="107"/>
      <c r="CD52" s="107"/>
      <c r="CE52" s="107"/>
      <c r="CF52" s="107"/>
      <c r="CH52" s="107"/>
      <c r="CI52" s="107"/>
      <c r="CJ52" s="107"/>
      <c r="CL52" s="107"/>
      <c r="CM52" s="107"/>
      <c r="CN52" s="107"/>
    </row>
    <row r="53" spans="6:92" x14ac:dyDescent="0.2">
      <c r="F53" s="128"/>
      <c r="G53" s="107"/>
      <c r="H53" s="107"/>
      <c r="J53" s="107"/>
      <c r="K53" s="107"/>
      <c r="L53" s="107"/>
      <c r="N53" s="107"/>
      <c r="O53" s="107"/>
      <c r="P53" s="107"/>
      <c r="R53" s="107"/>
      <c r="S53" s="107"/>
      <c r="T53" s="107"/>
      <c r="V53" s="107"/>
      <c r="W53" s="107"/>
      <c r="X53" s="107"/>
      <c r="Z53" s="107"/>
      <c r="AA53" s="107"/>
      <c r="AB53" s="107"/>
      <c r="AD53" s="107"/>
      <c r="AE53" s="107"/>
      <c r="AF53" s="107"/>
      <c r="AH53" s="107"/>
      <c r="AI53" s="107"/>
      <c r="AJ53" s="107"/>
      <c r="AL53" s="107"/>
      <c r="AM53" s="107"/>
      <c r="AN53" s="107"/>
      <c r="AP53" s="107"/>
      <c r="AQ53" s="107"/>
      <c r="AR53" s="107"/>
      <c r="AT53" s="107"/>
      <c r="AU53" s="107"/>
      <c r="AV53" s="107"/>
      <c r="AX53" s="107"/>
      <c r="AY53" s="107"/>
      <c r="AZ53" s="107"/>
      <c r="BB53" s="107"/>
      <c r="BC53" s="107"/>
      <c r="BD53" s="107"/>
      <c r="BF53" s="107"/>
      <c r="BG53" s="107"/>
      <c r="BH53" s="107"/>
      <c r="BJ53" s="107"/>
      <c r="BK53" s="107"/>
      <c r="BL53" s="107"/>
      <c r="BN53" s="107"/>
      <c r="BO53" s="107"/>
      <c r="BP53" s="107"/>
      <c r="BR53" s="107"/>
      <c r="BS53" s="107"/>
      <c r="BT53" s="107"/>
      <c r="BV53" s="107"/>
      <c r="BW53" s="107"/>
      <c r="BX53" s="107"/>
      <c r="BZ53" s="107"/>
      <c r="CA53" s="107"/>
      <c r="CB53" s="107"/>
      <c r="CD53" s="107"/>
      <c r="CE53" s="107"/>
      <c r="CF53" s="107"/>
      <c r="CH53" s="107"/>
      <c r="CI53" s="107"/>
      <c r="CJ53" s="107"/>
      <c r="CL53" s="107"/>
      <c r="CM53" s="107"/>
      <c r="CN53" s="107"/>
    </row>
    <row r="54" spans="6:92" x14ac:dyDescent="0.2">
      <c r="F54" s="128"/>
      <c r="G54" s="107"/>
      <c r="H54" s="107"/>
      <c r="J54" s="107"/>
      <c r="K54" s="107"/>
      <c r="L54" s="107"/>
      <c r="N54" s="107"/>
      <c r="O54" s="107"/>
      <c r="P54" s="107"/>
      <c r="R54" s="107"/>
      <c r="S54" s="107"/>
      <c r="T54" s="107"/>
      <c r="V54" s="107"/>
      <c r="W54" s="107"/>
      <c r="X54" s="107"/>
      <c r="Z54" s="107"/>
      <c r="AA54" s="107"/>
      <c r="AB54" s="107"/>
      <c r="AD54" s="107"/>
      <c r="AE54" s="107"/>
      <c r="AF54" s="107"/>
      <c r="AH54" s="107"/>
      <c r="AI54" s="107"/>
      <c r="AJ54" s="107"/>
      <c r="AL54" s="107"/>
      <c r="AM54" s="107"/>
      <c r="AN54" s="107"/>
      <c r="AP54" s="107"/>
      <c r="AQ54" s="107"/>
      <c r="AR54" s="107"/>
      <c r="AT54" s="107"/>
      <c r="AU54" s="107"/>
      <c r="AV54" s="107"/>
      <c r="AX54" s="107"/>
      <c r="AY54" s="107"/>
      <c r="AZ54" s="107"/>
      <c r="BB54" s="107"/>
      <c r="BC54" s="107"/>
      <c r="BD54" s="107"/>
      <c r="BF54" s="107"/>
      <c r="BG54" s="107"/>
      <c r="BH54" s="107"/>
      <c r="BJ54" s="107"/>
      <c r="BK54" s="107"/>
      <c r="BL54" s="107"/>
      <c r="BN54" s="107"/>
      <c r="BO54" s="107"/>
      <c r="BP54" s="107"/>
      <c r="BR54" s="107"/>
      <c r="BS54" s="107"/>
      <c r="BT54" s="107"/>
      <c r="BV54" s="107"/>
      <c r="BW54" s="107"/>
      <c r="BX54" s="107"/>
      <c r="BZ54" s="107"/>
      <c r="CA54" s="107"/>
      <c r="CB54" s="107"/>
      <c r="CD54" s="107"/>
      <c r="CE54" s="107"/>
      <c r="CF54" s="107"/>
      <c r="CH54" s="107"/>
      <c r="CI54" s="107"/>
      <c r="CJ54" s="107"/>
      <c r="CL54" s="107"/>
      <c r="CM54" s="107"/>
      <c r="CN54" s="107"/>
    </row>
  </sheetData>
  <mergeCells count="24">
    <mergeCell ref="B21:D21"/>
    <mergeCell ref="BA2:BD2"/>
    <mergeCell ref="BE2:BH2"/>
    <mergeCell ref="BI2:BL2"/>
    <mergeCell ref="BM2:BP2"/>
    <mergeCell ref="AC2:AF2"/>
    <mergeCell ref="AG2:AJ2"/>
    <mergeCell ref="AK2:AN2"/>
    <mergeCell ref="AO2:AR2"/>
    <mergeCell ref="AS2:AV2"/>
    <mergeCell ref="AW2:AZ2"/>
    <mergeCell ref="E2:H2"/>
    <mergeCell ref="I2:L2"/>
    <mergeCell ref="M2:P2"/>
    <mergeCell ref="Q2:T2"/>
    <mergeCell ref="U2:X2"/>
    <mergeCell ref="BY2:CB2"/>
    <mergeCell ref="CC2:CF2"/>
    <mergeCell ref="CG2:CJ2"/>
    <mergeCell ref="CK2:CN2"/>
    <mergeCell ref="A4:C4"/>
    <mergeCell ref="BQ2:BT2"/>
    <mergeCell ref="BU2:BX2"/>
    <mergeCell ref="Y2:AB2"/>
  </mergeCells>
  <conditionalFormatting sqref="E40:CN41 G39:CN39">
    <cfRule type="containsText" dxfId="31" priority="606" operator="containsText" text="TRUE">
      <formula>NOT(ISERROR(SEARCH("TRUE",E39)))</formula>
    </cfRule>
  </conditionalFormatting>
  <conditionalFormatting sqref="E11:CN11">
    <cfRule type="cellIs" dxfId="30" priority="600" operator="lessThan">
      <formula>0.98</formula>
    </cfRule>
  </conditionalFormatting>
  <conditionalFormatting sqref="E12:CN12">
    <cfRule type="cellIs" dxfId="29" priority="599" operator="lessThan">
      <formula>1</formula>
    </cfRule>
  </conditionalFormatting>
  <conditionalFormatting sqref="E5:CN5">
    <cfRule type="cellIs" dxfId="28" priority="400" operator="greaterThan">
      <formula>0.1%</formula>
    </cfRule>
  </conditionalFormatting>
  <conditionalFormatting sqref="E8:CN8">
    <cfRule type="cellIs" dxfId="27" priority="399" operator="greaterThan">
      <formula>0.1%</formula>
    </cfRule>
  </conditionalFormatting>
  <conditionalFormatting sqref="E35:CN35">
    <cfRule type="cellIs" dxfId="26" priority="397" operator="lessThan">
      <formula>1</formula>
    </cfRule>
  </conditionalFormatting>
  <conditionalFormatting sqref="E43:CN43">
    <cfRule type="containsText" dxfId="25" priority="249" operator="containsText" text="False">
      <formula>NOT(ISERROR(SEARCH("False",E43)))</formula>
    </cfRule>
  </conditionalFormatting>
  <conditionalFormatting sqref="E22:CN22">
    <cfRule type="cellIs" dxfId="24" priority="247" operator="lessThan">
      <formula>0.95</formula>
    </cfRule>
  </conditionalFormatting>
  <conditionalFormatting sqref="E18:CN18">
    <cfRule type="cellIs" dxfId="23" priority="246" operator="lessThan">
      <formula>1</formula>
    </cfRule>
  </conditionalFormatting>
  <conditionalFormatting sqref="E25:CN25">
    <cfRule type="cellIs" dxfId="22" priority="245" operator="lessThan">
      <formula>0.95</formula>
    </cfRule>
  </conditionalFormatting>
  <conditionalFormatting sqref="E34:CN34">
    <cfRule type="cellIs" dxfId="21" priority="78" operator="greaterThan">
      <formula>1</formula>
    </cfRule>
    <cfRule type="cellIs" dxfId="20" priority="79" operator="lessThan">
      <formula>1</formula>
    </cfRule>
  </conditionalFormatting>
  <conditionalFormatting sqref="W16">
    <cfRule type="expression" dxfId="19" priority="67">
      <formula>W7+W9&lt;&gt;W16</formula>
    </cfRule>
  </conditionalFormatting>
  <conditionalFormatting sqref="W15">
    <cfRule type="expression" dxfId="18" priority="66">
      <formula>W16+W17&lt;&gt;W15</formula>
    </cfRule>
  </conditionalFormatting>
  <conditionalFormatting sqref="E39:F39">
    <cfRule type="containsText" dxfId="17" priority="22" operator="containsText" text="TRUE">
      <formula>NOT(ISERROR(SEARCH("TRUE",E39)))</formula>
    </cfRule>
  </conditionalFormatting>
  <conditionalFormatting sqref="AE16">
    <cfRule type="expression" dxfId="16" priority="19">
      <formula>AE7+AE9&lt;&gt;AE16</formula>
    </cfRule>
  </conditionalFormatting>
  <conditionalFormatting sqref="AI16">
    <cfRule type="expression" dxfId="15" priority="18">
      <formula>AI7+AI9&lt;&gt;AI16</formula>
    </cfRule>
  </conditionalFormatting>
  <conditionalFormatting sqref="BS16">
    <cfRule type="expression" dxfId="14" priority="17">
      <formula>BS7+BS9&lt;&gt;BS16</formula>
    </cfRule>
  </conditionalFormatting>
  <conditionalFormatting sqref="AM15">
    <cfRule type="expression" dxfId="13" priority="16">
      <formula>AM16+AM17&lt;&gt;AM15</formula>
    </cfRule>
  </conditionalFormatting>
  <conditionalFormatting sqref="CM16">
    <cfRule type="expression" dxfId="12" priority="15">
      <formula>CM7+CM9&lt;&gt;CM16</formula>
    </cfRule>
  </conditionalFormatting>
  <conditionalFormatting sqref="CM15">
    <cfRule type="expression" dxfId="11" priority="14">
      <formula>CM16+CM17&lt;&gt;CM15</formula>
    </cfRule>
  </conditionalFormatting>
  <conditionalFormatting sqref="BG16">
    <cfRule type="expression" dxfId="10" priority="13">
      <formula>BG7+#REF!&lt;&gt;BG16</formula>
    </cfRule>
  </conditionalFormatting>
  <conditionalFormatting sqref="CE16">
    <cfRule type="expression" dxfId="9" priority="12">
      <formula>CE7+CE9&lt;&gt;CE16</formula>
    </cfRule>
  </conditionalFormatting>
  <conditionalFormatting sqref="CE16">
    <cfRule type="expression" dxfId="8" priority="11">
      <formula>CE7+CE9&lt;&gt;CE16</formula>
    </cfRule>
  </conditionalFormatting>
  <conditionalFormatting sqref="CI16">
    <cfRule type="expression" dxfId="7" priority="10">
      <formula>CI7+CI9&lt;&gt;CI16</formula>
    </cfRule>
  </conditionalFormatting>
  <conditionalFormatting sqref="CI16">
    <cfRule type="expression" dxfId="6" priority="9">
      <formula>CI7+CI9&lt;&gt;CI16</formula>
    </cfRule>
  </conditionalFormatting>
  <conditionalFormatting sqref="BF16">
    <cfRule type="expression" dxfId="5" priority="8">
      <formula>BF7+#REF!&lt;&gt;BF16</formula>
    </cfRule>
  </conditionalFormatting>
  <conditionalFormatting sqref="BH16">
    <cfRule type="expression" dxfId="4" priority="7">
      <formula>BH7+#REF!&lt;&gt;BH16</formula>
    </cfRule>
  </conditionalFormatting>
  <conditionalFormatting sqref="AU16">
    <cfRule type="expression" dxfId="3" priority="4">
      <formula>AU7+AU9&lt;&gt;AU16</formula>
    </cfRule>
  </conditionalFormatting>
  <conditionalFormatting sqref="AU15">
    <cfRule type="expression" dxfId="2" priority="3">
      <formula>AU16+AU17&lt;&gt;AU15</formula>
    </cfRule>
  </conditionalFormatting>
  <conditionalFormatting sqref="CF16">
    <cfRule type="expression" dxfId="1" priority="2">
      <formula>CF7+CF9&lt;&gt;CF16</formula>
    </cfRule>
  </conditionalFormatting>
  <conditionalFormatting sqref="CF16">
    <cfRule type="expression" dxfId="0" priority="1">
      <formula>CF7+CF9&lt;&gt;CF16</formula>
    </cfRule>
  </conditionalFormatting>
  <pageMargins left="0.7" right="0.7" top="0.75" bottom="0.75" header="0.3" footer="0.3"/>
  <pageSetup scale="10" orientation="portrait" r:id="rId1"/>
  <headerFooter differentOddEven="1" differentFirst="1">
    <oddFooter>&amp;C  Internal  Internal  Internal  Internal  Internal  Internal  Internal  Restricted&amp;L&amp;"vodafone rg,Regular"&amp;8&amp;K666666C2 – Vodafone Idea Internal</oddFooter>
    <evenFooter>&amp;C  Internal  Internal  Internal  Internal  Internal  Internal  Internal  Restricted&amp;L&amp;"vodafone rg,Regular"&amp;8&amp;K666666C2 – Vodafone Idea Internal</evenFooter>
    <firstFooter>&amp;L&amp;"vodafone rg,Regular"&amp;8&amp;K666666C2 – Vodafone Idea Internal</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B2" sqref="B2"/>
    </sheetView>
  </sheetViews>
  <sheetFormatPr defaultRowHeight="12.75" x14ac:dyDescent="0.2"/>
  <cols>
    <col min="10" max="10" width="34.85546875" customWidth="1"/>
  </cols>
  <sheetData>
    <row r="1" spans="1:12" ht="15" x14ac:dyDescent="0.2">
      <c r="A1" s="273" t="s">
        <v>161</v>
      </c>
      <c r="B1" s="275" t="s">
        <v>117</v>
      </c>
      <c r="C1" s="276"/>
      <c r="D1" s="276"/>
      <c r="E1" s="276"/>
      <c r="F1" s="276"/>
      <c r="G1" s="276"/>
    </row>
    <row r="2" spans="1:12" ht="15.75" thickBot="1" x14ac:dyDescent="0.25">
      <c r="A2" s="274"/>
      <c r="B2" s="59" t="s">
        <v>1</v>
      </c>
      <c r="C2" s="59" t="s">
        <v>165</v>
      </c>
      <c r="D2" s="59" t="s">
        <v>4</v>
      </c>
      <c r="E2" s="59" t="s">
        <v>6</v>
      </c>
      <c r="F2" s="59" t="s">
        <v>166</v>
      </c>
      <c r="G2" s="59" t="s">
        <v>19</v>
      </c>
    </row>
    <row r="3" spans="1:12" ht="67.5" x14ac:dyDescent="0.2">
      <c r="A3" s="67" t="s">
        <v>220</v>
      </c>
      <c r="B3" s="277" t="s">
        <v>159</v>
      </c>
      <c r="C3" s="277" t="s">
        <v>159</v>
      </c>
      <c r="D3" s="69" t="s">
        <v>222</v>
      </c>
      <c r="E3" s="277" t="s">
        <v>159</v>
      </c>
      <c r="F3" s="277" t="s">
        <v>159</v>
      </c>
      <c r="G3" s="277" t="s">
        <v>159</v>
      </c>
    </row>
    <row r="4" spans="1:12" ht="27.75" thickBot="1" x14ac:dyDescent="0.25">
      <c r="A4" s="68" t="s">
        <v>221</v>
      </c>
      <c r="B4" s="278"/>
      <c r="C4" s="278"/>
      <c r="D4" s="70">
        <v>-1.1000000000000001E-3</v>
      </c>
      <c r="E4" s="278"/>
      <c r="F4" s="278"/>
      <c r="G4" s="278"/>
    </row>
    <row r="5" spans="1:12" ht="67.5" x14ac:dyDescent="0.2">
      <c r="A5" s="67" t="s">
        <v>119</v>
      </c>
      <c r="B5" s="277" t="s">
        <v>159</v>
      </c>
      <c r="C5" s="277" t="s">
        <v>159</v>
      </c>
      <c r="D5" s="277" t="s">
        <v>159</v>
      </c>
      <c r="E5" s="277" t="s">
        <v>159</v>
      </c>
      <c r="F5" s="69" t="s">
        <v>222</v>
      </c>
      <c r="G5" s="277" t="s">
        <v>159</v>
      </c>
    </row>
    <row r="6" spans="1:12" ht="41.25" thickBot="1" x14ac:dyDescent="0.25">
      <c r="A6" s="68" t="s">
        <v>223</v>
      </c>
      <c r="B6" s="278"/>
      <c r="C6" s="278"/>
      <c r="D6" s="278"/>
      <c r="E6" s="278"/>
      <c r="F6" s="70">
        <v>-0.92849999999999999</v>
      </c>
      <c r="G6" s="278"/>
    </row>
    <row r="7" spans="1:12" ht="121.5" x14ac:dyDescent="0.2">
      <c r="A7" s="67" t="s">
        <v>155</v>
      </c>
      <c r="B7" s="277" t="s">
        <v>159</v>
      </c>
      <c r="C7" s="277" t="s">
        <v>159</v>
      </c>
      <c r="D7" s="277" t="s">
        <v>159</v>
      </c>
      <c r="E7" s="277" t="s">
        <v>159</v>
      </c>
      <c r="F7" s="277" t="s">
        <v>159</v>
      </c>
      <c r="G7" s="69" t="s">
        <v>222</v>
      </c>
    </row>
    <row r="8" spans="1:12" ht="41.25" thickBot="1" x14ac:dyDescent="0.25">
      <c r="A8" s="68" t="s">
        <v>223</v>
      </c>
      <c r="B8" s="278"/>
      <c r="C8" s="278"/>
      <c r="D8" s="278"/>
      <c r="E8" s="278"/>
      <c r="F8" s="278"/>
      <c r="G8" s="70">
        <v>-0.90749999999999997</v>
      </c>
    </row>
    <row r="9" spans="1:12" ht="189" x14ac:dyDescent="0.2">
      <c r="A9" s="67" t="s">
        <v>60</v>
      </c>
      <c r="B9" s="69" t="s">
        <v>222</v>
      </c>
      <c r="C9" s="277" t="s">
        <v>159</v>
      </c>
      <c r="D9" s="277" t="s">
        <v>159</v>
      </c>
      <c r="E9" s="277" t="s">
        <v>159</v>
      </c>
      <c r="F9" s="277" t="s">
        <v>159</v>
      </c>
      <c r="G9" s="277" t="s">
        <v>159</v>
      </c>
    </row>
    <row r="10" spans="1:12" ht="95.25" thickBot="1" x14ac:dyDescent="0.25">
      <c r="A10" s="68" t="s">
        <v>224</v>
      </c>
      <c r="B10" s="70">
        <v>-0.99929999999999997</v>
      </c>
      <c r="C10" s="278"/>
      <c r="D10" s="278"/>
      <c r="E10" s="278"/>
      <c r="F10" s="278"/>
      <c r="G10" s="278"/>
    </row>
    <row r="11" spans="1:12" ht="135" x14ac:dyDescent="0.2">
      <c r="A11" s="67" t="s">
        <v>225</v>
      </c>
      <c r="B11" s="277" t="s">
        <v>159</v>
      </c>
      <c r="C11" s="69" t="s">
        <v>222</v>
      </c>
      <c r="D11" s="71" t="s">
        <v>227</v>
      </c>
      <c r="E11" s="69" t="s">
        <v>222</v>
      </c>
      <c r="F11" s="277" t="s">
        <v>159</v>
      </c>
      <c r="G11" s="277" t="s">
        <v>159</v>
      </c>
    </row>
    <row r="12" spans="1:12" ht="27.75" thickBot="1" x14ac:dyDescent="0.25">
      <c r="A12" s="68" t="s">
        <v>226</v>
      </c>
      <c r="B12" s="278"/>
      <c r="C12" s="70">
        <v>-0.87980000000000003</v>
      </c>
      <c r="D12" s="72">
        <v>-0.99939999999999996</v>
      </c>
      <c r="E12" s="70">
        <v>-0.99990000000000001</v>
      </c>
      <c r="F12" s="278"/>
      <c r="G12" s="278"/>
    </row>
    <row r="13" spans="1:12" x14ac:dyDescent="0.2">
      <c r="J13" s="281" t="s">
        <v>118</v>
      </c>
      <c r="K13" s="279" t="s">
        <v>117</v>
      </c>
      <c r="L13" s="280"/>
    </row>
    <row r="14" spans="1:12" x14ac:dyDescent="0.2">
      <c r="J14" s="282"/>
      <c r="K14" s="78" t="s">
        <v>4</v>
      </c>
      <c r="L14" s="79" t="s">
        <v>18</v>
      </c>
    </row>
    <row r="15" spans="1:12" ht="24.75" customHeight="1" x14ac:dyDescent="0.2">
      <c r="J15" s="74" t="s">
        <v>225</v>
      </c>
      <c r="K15" s="53">
        <v>99.8</v>
      </c>
      <c r="L15" s="73"/>
    </row>
    <row r="16" spans="1:12" ht="26.25" thickBot="1" x14ac:dyDescent="0.25">
      <c r="J16" s="75" t="s">
        <v>228</v>
      </c>
      <c r="K16" s="76"/>
      <c r="L16" s="77">
        <v>94.98</v>
      </c>
    </row>
  </sheetData>
  <mergeCells count="27">
    <mergeCell ref="K13:L13"/>
    <mergeCell ref="J13:J14"/>
    <mergeCell ref="C9:C10"/>
    <mergeCell ref="D9:D10"/>
    <mergeCell ref="E9:E10"/>
    <mergeCell ref="F9:F10"/>
    <mergeCell ref="G9:G10"/>
    <mergeCell ref="B11:B12"/>
    <mergeCell ref="F11:F12"/>
    <mergeCell ref="G11:G12"/>
    <mergeCell ref="B5:B6"/>
    <mergeCell ref="C5:C6"/>
    <mergeCell ref="D5:D6"/>
    <mergeCell ref="E5:E6"/>
    <mergeCell ref="G5:G6"/>
    <mergeCell ref="B7:B8"/>
    <mergeCell ref="C7:C8"/>
    <mergeCell ref="D7:D8"/>
    <mergeCell ref="E7:E8"/>
    <mergeCell ref="F7:F8"/>
    <mergeCell ref="A1:A2"/>
    <mergeCell ref="B1:G1"/>
    <mergeCell ref="B3:B4"/>
    <mergeCell ref="C3:C4"/>
    <mergeCell ref="E3:E4"/>
    <mergeCell ref="F3:F4"/>
    <mergeCell ref="G3:G4"/>
  </mergeCells>
  <pageMargins left="0.7" right="0.7" top="0.75" bottom="0.75" header="0.3" footer="0.3"/>
  <pageSetup orientation="portrait" r:id="rId1"/>
  <headerFooter differentOddEven="1" differentFirst="1">
    <oddFooter>&amp;L&amp;"vodafone rg,Regular"&amp;8&amp;K666666C2 – Vodafone Idea Internal</oddFooter>
    <evenFooter>&amp;L&amp;"vodafone rg,Regular"&amp;8&amp;K666666C2 – Vodafone Idea Internal</evenFooter>
    <firstFooter>&amp;L&amp;"vodafone rg,Regular"&amp;8&amp;K666666C2 – Vodafone Idea Internal</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opLeftCell="A11" zoomScale="90" zoomScaleNormal="90" workbookViewId="0">
      <selection activeCell="F16" sqref="F16:L22"/>
    </sheetView>
  </sheetViews>
  <sheetFormatPr defaultRowHeight="12.75" x14ac:dyDescent="0.2"/>
  <cols>
    <col min="1" max="4" width="9.140625" customWidth="1"/>
    <col min="6" max="6" width="40.7109375" customWidth="1"/>
    <col min="7" max="8" width="11.140625" style="51" customWidth="1"/>
    <col min="9" max="11" width="10.140625" style="51" customWidth="1"/>
    <col min="12" max="12" width="10.85546875" style="51" customWidth="1"/>
    <col min="13" max="13" width="11.7109375" style="51" customWidth="1"/>
    <col min="14" max="14" width="15.5703125" style="51" customWidth="1"/>
    <col min="15" max="17" width="8.85546875" style="51" customWidth="1"/>
    <col min="18" max="18" width="13.85546875" style="51" customWidth="1"/>
    <col min="20" max="20" width="14.28515625" bestFit="1" customWidth="1"/>
    <col min="21" max="21" width="12" bestFit="1" customWidth="1"/>
    <col min="22" max="22" width="51.28515625" customWidth="1"/>
  </cols>
  <sheetData>
    <row r="1" spans="1:22" ht="13.5" thickBot="1" x14ac:dyDescent="0.25">
      <c r="C1" s="56"/>
    </row>
    <row r="2" spans="1:22" ht="15" x14ac:dyDescent="0.2">
      <c r="A2" s="52" t="s">
        <v>117</v>
      </c>
      <c r="B2" s="52" t="s">
        <v>163</v>
      </c>
      <c r="C2" s="56"/>
      <c r="F2" s="273" t="s">
        <v>161</v>
      </c>
      <c r="G2" s="275" t="s">
        <v>117</v>
      </c>
      <c r="H2" s="284"/>
      <c r="I2" s="284"/>
      <c r="J2" s="284"/>
      <c r="K2" s="284"/>
      <c r="L2" s="284"/>
      <c r="M2" s="284"/>
      <c r="N2" s="284"/>
      <c r="O2" s="284"/>
      <c r="P2" s="284"/>
      <c r="Q2" s="285"/>
    </row>
    <row r="3" spans="1:22" ht="15.75" thickBot="1" x14ac:dyDescent="0.25">
      <c r="A3" s="53" t="s">
        <v>1</v>
      </c>
      <c r="B3" s="53" t="s">
        <v>162</v>
      </c>
      <c r="C3" s="56"/>
      <c r="F3" s="283"/>
      <c r="G3" s="59" t="s">
        <v>165</v>
      </c>
      <c r="H3" s="59" t="s">
        <v>15</v>
      </c>
      <c r="I3" s="59" t="s">
        <v>4</v>
      </c>
      <c r="J3" s="59" t="s">
        <v>5</v>
      </c>
      <c r="K3" s="59" t="s">
        <v>166</v>
      </c>
      <c r="L3" s="59" t="s">
        <v>167</v>
      </c>
      <c r="M3" s="59" t="s">
        <v>168</v>
      </c>
      <c r="N3" s="59" t="s">
        <v>12</v>
      </c>
      <c r="O3" s="59" t="s">
        <v>164</v>
      </c>
      <c r="P3" s="59" t="s">
        <v>110</v>
      </c>
      <c r="Q3" s="59" t="s">
        <v>19</v>
      </c>
    </row>
    <row r="4" spans="1:22" ht="32.25" customHeight="1" thickBot="1" x14ac:dyDescent="0.25">
      <c r="A4" s="53" t="s">
        <v>2</v>
      </c>
      <c r="B4" s="53" t="s">
        <v>162</v>
      </c>
      <c r="C4" s="56"/>
      <c r="E4" s="51" t="s">
        <v>194</v>
      </c>
      <c r="F4" s="61" t="s">
        <v>169</v>
      </c>
      <c r="G4" s="55" t="s">
        <v>170</v>
      </c>
      <c r="H4" s="55" t="s">
        <v>180</v>
      </c>
      <c r="I4" s="54" t="s">
        <v>159</v>
      </c>
      <c r="J4" s="54" t="s">
        <v>159</v>
      </c>
      <c r="K4" s="54" t="s">
        <v>159</v>
      </c>
      <c r="L4" s="54" t="s">
        <v>159</v>
      </c>
      <c r="M4" s="54" t="s">
        <v>159</v>
      </c>
      <c r="N4" s="54" t="s">
        <v>159</v>
      </c>
      <c r="O4" s="54" t="s">
        <v>159</v>
      </c>
      <c r="P4" s="54" t="s">
        <v>159</v>
      </c>
      <c r="Q4" s="54" t="s">
        <v>159</v>
      </c>
      <c r="R4" s="60">
        <v>200000</v>
      </c>
      <c r="T4" s="63" t="s">
        <v>196</v>
      </c>
      <c r="U4" s="63" t="s">
        <v>201</v>
      </c>
      <c r="V4" s="63" t="s">
        <v>197</v>
      </c>
    </row>
    <row r="5" spans="1:22" s="51" customFormat="1" ht="31.5" customHeight="1" thickBot="1" x14ac:dyDescent="0.25">
      <c r="A5" s="53" t="s">
        <v>7</v>
      </c>
      <c r="B5" s="53" t="s">
        <v>162</v>
      </c>
      <c r="C5" s="56"/>
      <c r="E5" s="51" t="s">
        <v>195</v>
      </c>
      <c r="F5" s="61" t="s">
        <v>171</v>
      </c>
      <c r="G5" s="54" t="s">
        <v>159</v>
      </c>
      <c r="H5" s="54" t="s">
        <v>159</v>
      </c>
      <c r="I5" s="54" t="s">
        <v>159</v>
      </c>
      <c r="J5" s="54" t="s">
        <v>159</v>
      </c>
      <c r="K5" s="55" t="s">
        <v>185</v>
      </c>
      <c r="L5" s="54" t="s">
        <v>159</v>
      </c>
      <c r="M5" s="54" t="s">
        <v>159</v>
      </c>
      <c r="N5" s="54" t="s">
        <v>159</v>
      </c>
      <c r="O5" s="54" t="s">
        <v>159</v>
      </c>
      <c r="P5" s="54" t="s">
        <v>159</v>
      </c>
      <c r="Q5" s="54" t="s">
        <v>159</v>
      </c>
      <c r="R5" s="60">
        <v>100000</v>
      </c>
      <c r="T5" s="64" t="s">
        <v>193</v>
      </c>
      <c r="U5" s="65">
        <v>700000</v>
      </c>
      <c r="V5" s="66" t="s">
        <v>198</v>
      </c>
    </row>
    <row r="6" spans="1:22" ht="44.25" customHeight="1" thickBot="1" x14ac:dyDescent="0.25">
      <c r="A6" s="53" t="s">
        <v>15</v>
      </c>
      <c r="B6" s="53" t="s">
        <v>162</v>
      </c>
      <c r="C6" s="56"/>
      <c r="E6" s="51" t="s">
        <v>193</v>
      </c>
      <c r="F6" s="61" t="s">
        <v>172</v>
      </c>
      <c r="G6" s="55" t="s">
        <v>178</v>
      </c>
      <c r="H6" s="54" t="s">
        <v>159</v>
      </c>
      <c r="I6" s="54" t="s">
        <v>159</v>
      </c>
      <c r="J6" s="55" t="s">
        <v>184</v>
      </c>
      <c r="K6" s="54" t="s">
        <v>159</v>
      </c>
      <c r="L6" s="54" t="s">
        <v>159</v>
      </c>
      <c r="M6" s="54" t="s">
        <v>159</v>
      </c>
      <c r="N6" s="54" t="s">
        <v>159</v>
      </c>
      <c r="O6" s="55" t="s">
        <v>189</v>
      </c>
      <c r="P6" s="54" t="s">
        <v>159</v>
      </c>
      <c r="Q6" s="54" t="s">
        <v>159</v>
      </c>
      <c r="R6" s="60">
        <v>300000</v>
      </c>
      <c r="T6" s="64" t="s">
        <v>194</v>
      </c>
      <c r="U6" s="65">
        <v>950000</v>
      </c>
      <c r="V6" s="66" t="s">
        <v>199</v>
      </c>
    </row>
    <row r="7" spans="1:22" ht="41.25" customHeight="1" thickBot="1" x14ac:dyDescent="0.25">
      <c r="A7" s="53" t="s">
        <v>3</v>
      </c>
      <c r="B7" s="53" t="s">
        <v>162</v>
      </c>
      <c r="C7" s="56"/>
      <c r="E7" s="51" t="s">
        <v>193</v>
      </c>
      <c r="F7" s="61" t="s">
        <v>173</v>
      </c>
      <c r="G7" s="55" t="s">
        <v>179</v>
      </c>
      <c r="H7" s="54" t="s">
        <v>159</v>
      </c>
      <c r="I7" s="54" t="s">
        <v>159</v>
      </c>
      <c r="J7" s="54" t="s">
        <v>159</v>
      </c>
      <c r="K7" s="54" t="s">
        <v>159</v>
      </c>
      <c r="L7" s="54" t="s">
        <v>159</v>
      </c>
      <c r="M7" s="55" t="s">
        <v>187</v>
      </c>
      <c r="N7" s="54" t="s">
        <v>159</v>
      </c>
      <c r="O7" s="54" t="s">
        <v>159</v>
      </c>
      <c r="P7" s="55" t="s">
        <v>190</v>
      </c>
      <c r="Q7" s="54" t="s">
        <v>159</v>
      </c>
      <c r="R7" s="60">
        <v>300000</v>
      </c>
      <c r="T7" s="64" t="s">
        <v>195</v>
      </c>
      <c r="U7" s="65">
        <v>100000</v>
      </c>
      <c r="V7" s="66" t="s">
        <v>200</v>
      </c>
    </row>
    <row r="8" spans="1:22" ht="41.25" customHeight="1" thickBot="1" x14ac:dyDescent="0.25">
      <c r="A8" s="53" t="s">
        <v>4</v>
      </c>
      <c r="B8" s="53" t="s">
        <v>162</v>
      </c>
      <c r="C8" s="56"/>
      <c r="E8" s="51" t="s">
        <v>193</v>
      </c>
      <c r="F8" s="61" t="s">
        <v>175</v>
      </c>
      <c r="G8" s="54" t="s">
        <v>159</v>
      </c>
      <c r="H8" s="54" t="s">
        <v>159</v>
      </c>
      <c r="I8" s="55" t="s">
        <v>181</v>
      </c>
      <c r="J8" s="54" t="s">
        <v>159</v>
      </c>
      <c r="K8" s="54" t="s">
        <v>159</v>
      </c>
      <c r="L8" s="54" t="s">
        <v>159</v>
      </c>
      <c r="M8" s="54" t="s">
        <v>159</v>
      </c>
      <c r="N8" s="54" t="s">
        <v>159</v>
      </c>
      <c r="O8" s="54" t="s">
        <v>159</v>
      </c>
      <c r="P8" s="54" t="s">
        <v>159</v>
      </c>
      <c r="Q8" s="54" t="s">
        <v>159</v>
      </c>
      <c r="R8" s="60">
        <v>100000</v>
      </c>
      <c r="U8" s="51"/>
    </row>
    <row r="9" spans="1:22" ht="66" customHeight="1" thickBot="1" x14ac:dyDescent="0.25">
      <c r="A9" s="53" t="s">
        <v>5</v>
      </c>
      <c r="B9" s="53" t="s">
        <v>162</v>
      </c>
      <c r="C9" s="56"/>
      <c r="E9" s="51" t="s">
        <v>194</v>
      </c>
      <c r="F9" s="61" t="s">
        <v>174</v>
      </c>
      <c r="G9" s="54" t="s">
        <v>159</v>
      </c>
      <c r="H9" s="54" t="s">
        <v>159</v>
      </c>
      <c r="I9" s="55" t="s">
        <v>182</v>
      </c>
      <c r="J9" s="54" t="s">
        <v>159</v>
      </c>
      <c r="K9" s="54" t="s">
        <v>159</v>
      </c>
      <c r="L9" s="54" t="s">
        <v>159</v>
      </c>
      <c r="M9" s="54" t="s">
        <v>159</v>
      </c>
      <c r="N9" s="54" t="s">
        <v>159</v>
      </c>
      <c r="O9" s="54" t="s">
        <v>159</v>
      </c>
      <c r="P9" s="54" t="s">
        <v>159</v>
      </c>
      <c r="Q9" s="54" t="s">
        <v>159</v>
      </c>
      <c r="R9" s="60">
        <v>100000</v>
      </c>
    </row>
    <row r="10" spans="1:22" ht="44.25" customHeight="1" thickBot="1" x14ac:dyDescent="0.25">
      <c r="A10" s="53" t="s">
        <v>6</v>
      </c>
      <c r="B10" s="53" t="s">
        <v>162</v>
      </c>
      <c r="C10" s="56"/>
      <c r="E10" s="51" t="s">
        <v>194</v>
      </c>
      <c r="F10" s="61" t="s">
        <v>176</v>
      </c>
      <c r="G10" s="54" t="s">
        <v>159</v>
      </c>
      <c r="H10" s="54" t="s">
        <v>159</v>
      </c>
      <c r="I10" s="57" t="s">
        <v>183</v>
      </c>
      <c r="J10" s="54" t="s">
        <v>159</v>
      </c>
      <c r="K10" s="54" t="s">
        <v>159</v>
      </c>
      <c r="L10" s="55" t="s">
        <v>186</v>
      </c>
      <c r="M10" s="54" t="s">
        <v>159</v>
      </c>
      <c r="N10" s="57" t="s">
        <v>188</v>
      </c>
      <c r="O10" s="54" t="s">
        <v>159</v>
      </c>
      <c r="P10" s="54" t="s">
        <v>159</v>
      </c>
      <c r="Q10" s="55" t="s">
        <v>191</v>
      </c>
      <c r="R10" s="60">
        <v>550000</v>
      </c>
    </row>
    <row r="11" spans="1:22" s="51" customFormat="1" ht="30.75" thickBot="1" x14ac:dyDescent="0.25">
      <c r="A11" s="53" t="s">
        <v>8</v>
      </c>
      <c r="B11" s="53" t="s">
        <v>162</v>
      </c>
      <c r="E11" s="51" t="s">
        <v>194</v>
      </c>
      <c r="F11" s="61" t="s">
        <v>177</v>
      </c>
      <c r="G11" s="54" t="s">
        <v>159</v>
      </c>
      <c r="H11" s="54" t="s">
        <v>159</v>
      </c>
      <c r="I11" s="54" t="s">
        <v>159</v>
      </c>
      <c r="J11" s="54" t="s">
        <v>159</v>
      </c>
      <c r="K11" s="54" t="s">
        <v>159</v>
      </c>
      <c r="L11" s="54" t="s">
        <v>159</v>
      </c>
      <c r="M11" s="54" t="s">
        <v>159</v>
      </c>
      <c r="N11" s="54" t="s">
        <v>159</v>
      </c>
      <c r="O11" s="54" t="s">
        <v>159</v>
      </c>
      <c r="P11" s="54" t="s">
        <v>159</v>
      </c>
      <c r="Q11" s="55" t="s">
        <v>192</v>
      </c>
      <c r="R11" s="60">
        <v>100000</v>
      </c>
    </row>
    <row r="12" spans="1:22" x14ac:dyDescent="0.2">
      <c r="A12" s="53" t="s">
        <v>17</v>
      </c>
      <c r="B12" s="53" t="s">
        <v>162</v>
      </c>
      <c r="C12" s="51"/>
    </row>
    <row r="13" spans="1:22" x14ac:dyDescent="0.2">
      <c r="A13" s="53" t="s">
        <v>9</v>
      </c>
      <c r="B13" s="53" t="s">
        <v>162</v>
      </c>
      <c r="C13" s="51"/>
      <c r="G13" s="60">
        <v>300000</v>
      </c>
      <c r="H13" s="60">
        <v>100000</v>
      </c>
      <c r="I13" s="60">
        <v>400000</v>
      </c>
      <c r="J13" s="60">
        <v>100000</v>
      </c>
      <c r="K13" s="60">
        <v>100000</v>
      </c>
      <c r="L13" s="60">
        <v>100000</v>
      </c>
      <c r="M13" s="60">
        <v>100000</v>
      </c>
      <c r="N13" s="60">
        <v>150000</v>
      </c>
      <c r="O13" s="60">
        <v>100000</v>
      </c>
      <c r="P13" s="60">
        <v>100000</v>
      </c>
      <c r="Q13" s="60">
        <v>200000</v>
      </c>
    </row>
    <row r="14" spans="1:22" x14ac:dyDescent="0.2">
      <c r="A14" s="53" t="s">
        <v>10</v>
      </c>
      <c r="B14" s="53" t="s">
        <v>162</v>
      </c>
      <c r="C14" s="51"/>
    </row>
    <row r="15" spans="1:22" ht="13.5" thickBot="1" x14ac:dyDescent="0.25">
      <c r="A15" s="53" t="s">
        <v>11</v>
      </c>
      <c r="B15" s="53" t="s">
        <v>162</v>
      </c>
      <c r="C15" s="51"/>
      <c r="R15" s="62">
        <f>SUM(R4:R11)</f>
        <v>1750000</v>
      </c>
    </row>
    <row r="16" spans="1:22" ht="15" x14ac:dyDescent="0.2">
      <c r="A16" s="53" t="s">
        <v>22</v>
      </c>
      <c r="B16" s="53" t="s">
        <v>162</v>
      </c>
      <c r="C16" s="51"/>
      <c r="F16" s="273" t="s">
        <v>161</v>
      </c>
      <c r="G16" s="275" t="s">
        <v>117</v>
      </c>
      <c r="H16" s="284"/>
      <c r="I16" s="284"/>
      <c r="J16" s="284"/>
      <c r="K16" s="284"/>
      <c r="L16" s="284"/>
    </row>
    <row r="17" spans="1:13" ht="15.75" thickBot="1" x14ac:dyDescent="0.25">
      <c r="A17" s="53" t="s">
        <v>12</v>
      </c>
      <c r="B17" s="53" t="s">
        <v>162</v>
      </c>
      <c r="C17" s="51"/>
      <c r="F17" s="283"/>
      <c r="G17" s="59" t="s">
        <v>1</v>
      </c>
      <c r="H17" s="59" t="s">
        <v>165</v>
      </c>
      <c r="I17" s="59" t="s">
        <v>4</v>
      </c>
      <c r="J17" s="59" t="s">
        <v>6</v>
      </c>
      <c r="K17" s="59" t="s">
        <v>166</v>
      </c>
      <c r="L17" s="59" t="s">
        <v>19</v>
      </c>
    </row>
    <row r="18" spans="1:13" ht="30.75" thickBot="1" x14ac:dyDescent="0.25">
      <c r="A18" s="53" t="s">
        <v>13</v>
      </c>
      <c r="B18" s="53" t="s">
        <v>162</v>
      </c>
      <c r="C18" s="51"/>
      <c r="E18" s="51" t="s">
        <v>194</v>
      </c>
      <c r="F18" s="61" t="s">
        <v>169</v>
      </c>
      <c r="G18" s="54" t="s">
        <v>159</v>
      </c>
      <c r="H18" s="54" t="s">
        <v>159</v>
      </c>
      <c r="I18" s="55" t="s">
        <v>203</v>
      </c>
      <c r="J18" s="54" t="s">
        <v>159</v>
      </c>
      <c r="K18" s="54" t="s">
        <v>159</v>
      </c>
      <c r="L18" s="54" t="s">
        <v>159</v>
      </c>
      <c r="M18" s="60">
        <v>100000</v>
      </c>
    </row>
    <row r="19" spans="1:13" ht="30.75" thickBot="1" x14ac:dyDescent="0.25">
      <c r="A19" s="53" t="s">
        <v>14</v>
      </c>
      <c r="B19" s="53" t="s">
        <v>162</v>
      </c>
      <c r="C19" s="51"/>
      <c r="E19" s="51" t="s">
        <v>193</v>
      </c>
      <c r="F19" s="61" t="s">
        <v>172</v>
      </c>
      <c r="G19" s="54" t="s">
        <v>159</v>
      </c>
      <c r="H19" s="54" t="s">
        <v>159</v>
      </c>
      <c r="I19" s="54" t="s">
        <v>159</v>
      </c>
      <c r="J19" s="54" t="s">
        <v>159</v>
      </c>
      <c r="K19" s="55" t="s">
        <v>207</v>
      </c>
      <c r="L19" s="54" t="s">
        <v>159</v>
      </c>
      <c r="M19" s="60">
        <v>100000</v>
      </c>
    </row>
    <row r="20" spans="1:13" ht="41.25" thickBot="1" x14ac:dyDescent="0.25">
      <c r="A20" s="53" t="s">
        <v>16</v>
      </c>
      <c r="B20" s="53" t="s">
        <v>162</v>
      </c>
      <c r="C20" s="51"/>
      <c r="E20" s="51" t="s">
        <v>193</v>
      </c>
      <c r="F20" s="61" t="s">
        <v>173</v>
      </c>
      <c r="G20" s="54" t="s">
        <v>159</v>
      </c>
      <c r="H20" s="54" t="s">
        <v>159</v>
      </c>
      <c r="I20" s="54" t="s">
        <v>159</v>
      </c>
      <c r="J20" s="54" t="s">
        <v>159</v>
      </c>
      <c r="K20" s="54" t="s">
        <v>159</v>
      </c>
      <c r="L20" s="55" t="s">
        <v>208</v>
      </c>
      <c r="M20" s="60">
        <v>100000</v>
      </c>
    </row>
    <row r="21" spans="1:13" ht="68.25" thickBot="1" x14ac:dyDescent="0.25">
      <c r="A21" s="53" t="s">
        <v>18</v>
      </c>
      <c r="B21" s="53" t="s">
        <v>162</v>
      </c>
      <c r="C21" s="51"/>
      <c r="E21" s="51" t="s">
        <v>194</v>
      </c>
      <c r="F21" s="61" t="s">
        <v>174</v>
      </c>
      <c r="G21" s="55" t="s">
        <v>205</v>
      </c>
      <c r="H21" s="54" t="s">
        <v>159</v>
      </c>
      <c r="I21" s="54" t="s">
        <v>159</v>
      </c>
      <c r="J21" s="54" t="s">
        <v>159</v>
      </c>
      <c r="K21" s="54" t="s">
        <v>159</v>
      </c>
      <c r="L21" s="54" t="s">
        <v>159</v>
      </c>
      <c r="M21" s="60">
        <v>100000</v>
      </c>
    </row>
    <row r="22" spans="1:13" ht="45.75" thickBot="1" x14ac:dyDescent="0.25">
      <c r="A22" s="53" t="s">
        <v>19</v>
      </c>
      <c r="B22" s="53" t="s">
        <v>162</v>
      </c>
      <c r="C22" s="51"/>
      <c r="E22" s="51" t="s">
        <v>194</v>
      </c>
      <c r="F22" s="61" t="s">
        <v>176</v>
      </c>
      <c r="G22" s="54" t="s">
        <v>159</v>
      </c>
      <c r="H22" s="55" t="s">
        <v>206</v>
      </c>
      <c r="I22" s="57" t="s">
        <v>204</v>
      </c>
      <c r="J22" s="55" t="s">
        <v>181</v>
      </c>
      <c r="K22" s="54" t="s">
        <v>159</v>
      </c>
      <c r="L22" s="54" t="s">
        <v>159</v>
      </c>
      <c r="M22" s="60">
        <v>400000</v>
      </c>
    </row>
    <row r="23" spans="1:13" x14ac:dyDescent="0.2">
      <c r="A23" s="53" t="s">
        <v>20</v>
      </c>
      <c r="B23" s="53" t="s">
        <v>162</v>
      </c>
      <c r="C23" s="51"/>
      <c r="G23" s="60">
        <v>100000</v>
      </c>
      <c r="H23" s="60">
        <v>100000</v>
      </c>
      <c r="I23" s="60">
        <v>300000</v>
      </c>
      <c r="J23" s="60">
        <v>100000</v>
      </c>
      <c r="K23" s="60">
        <v>100000</v>
      </c>
      <c r="L23" s="60">
        <v>100000</v>
      </c>
      <c r="M23" s="62">
        <f>SUM(M18:M22)</f>
        <v>800000</v>
      </c>
    </row>
    <row r="24" spans="1:13" x14ac:dyDescent="0.2">
      <c r="A24" s="53" t="s">
        <v>21</v>
      </c>
      <c r="B24" s="53" t="s">
        <v>162</v>
      </c>
      <c r="C24" s="51"/>
      <c r="F24" s="51"/>
    </row>
    <row r="25" spans="1:13" x14ac:dyDescent="0.2">
      <c r="C25" s="51"/>
      <c r="M25" s="62">
        <f>M23/1000000</f>
        <v>0.8</v>
      </c>
    </row>
    <row r="26" spans="1:13" ht="33.75" customHeight="1" x14ac:dyDescent="0.2">
      <c r="C26" s="51"/>
    </row>
    <row r="28" spans="1:13" ht="13.5" thickBot="1" x14ac:dyDescent="0.25"/>
    <row r="29" spans="1:13" ht="95.25" thickBot="1" x14ac:dyDescent="0.25">
      <c r="A29" s="61" t="s">
        <v>169</v>
      </c>
      <c r="B29" s="51" t="s">
        <v>194</v>
      </c>
    </row>
    <row r="30" spans="1:13" ht="81.75" thickBot="1" x14ac:dyDescent="0.25">
      <c r="A30" s="61" t="s">
        <v>171</v>
      </c>
      <c r="B30" s="51" t="s">
        <v>195</v>
      </c>
    </row>
    <row r="31" spans="1:13" ht="108.75" thickBot="1" x14ac:dyDescent="0.25">
      <c r="A31" s="61" t="s">
        <v>172</v>
      </c>
      <c r="B31" s="51" t="s">
        <v>193</v>
      </c>
    </row>
    <row r="32" spans="1:13" ht="162.75" thickBot="1" x14ac:dyDescent="0.25">
      <c r="A32" s="61" t="s">
        <v>173</v>
      </c>
      <c r="B32" s="51" t="s">
        <v>193</v>
      </c>
    </row>
    <row r="33" spans="1:2" ht="149.25" thickBot="1" x14ac:dyDescent="0.25">
      <c r="A33" s="61" t="s">
        <v>175</v>
      </c>
      <c r="B33" s="51" t="s">
        <v>193</v>
      </c>
    </row>
    <row r="34" spans="1:2" ht="30" customHeight="1" thickBot="1" x14ac:dyDescent="0.25">
      <c r="A34" s="61" t="s">
        <v>174</v>
      </c>
      <c r="B34" s="51" t="s">
        <v>194</v>
      </c>
    </row>
    <row r="35" spans="1:2" ht="162.75" thickBot="1" x14ac:dyDescent="0.25">
      <c r="A35" s="61" t="s">
        <v>176</v>
      </c>
      <c r="B35" s="51" t="s">
        <v>194</v>
      </c>
    </row>
    <row r="36" spans="1:2" ht="135.75" thickBot="1" x14ac:dyDescent="0.25">
      <c r="A36" s="61" t="s">
        <v>177</v>
      </c>
      <c r="B36" s="51" t="s">
        <v>194</v>
      </c>
    </row>
    <row r="37" spans="1:2" ht="149.25" thickBot="1" x14ac:dyDescent="0.25">
      <c r="A37" s="61" t="s">
        <v>202</v>
      </c>
      <c r="B37" s="51" t="s">
        <v>194</v>
      </c>
    </row>
  </sheetData>
  <mergeCells count="4">
    <mergeCell ref="F2:F3"/>
    <mergeCell ref="G2:Q2"/>
    <mergeCell ref="F16:F17"/>
    <mergeCell ref="G16:L16"/>
  </mergeCells>
  <pageMargins left="0.7" right="0.7" top="0.75" bottom="0.75" header="0.3" footer="0.3"/>
  <pageSetup orientation="portrait" r:id="rId1"/>
  <headerFooter differentOddEven="1" differentFirst="1">
    <oddFooter>&amp;L&amp;"vodafone rg,Regular"&amp;8&amp;K666666C2 – Vodafone Idea Internal</oddFooter>
    <evenFooter>&amp;L&amp;"vodafone rg,Regular"&amp;8&amp;K666666C2 – Vodafone Idea Internal</evenFooter>
    <firstFooter>&amp;L&amp;"vodafone rg,Regular"&amp;8&amp;K666666C2 – Vodafone Idea 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Master Sheet - Summary</vt:lpstr>
      <vt:lpstr>Master Sheet</vt:lpstr>
      <vt:lpstr>Sheet3</vt:lpstr>
      <vt:lpstr>Sheet2</vt:lpstr>
      <vt:lpstr>'Master Sheet - Summary'!Print_Area</vt:lpstr>
      <vt:lpstr>'Master Sheet -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Rawool, Sachin (MUM), Vodafone Idea</cp:lastModifiedBy>
  <cp:lastPrinted>2021-12-15T11:08:46Z</cp:lastPrinted>
  <dcterms:created xsi:type="dcterms:W3CDTF">2013-04-19T15:45:37Z</dcterms:created>
  <dcterms:modified xsi:type="dcterms:W3CDTF">2021-12-15T11:52:31Z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8d523629-09ef-4ff8-af6d-9f9d66aa8554</vt:lpwstr>
  </property>
  <property fmtid="{D5CDD505-2E9C-101B-9397-08002B2CF9AE}" pid="3" name="Classification">
    <vt:lpwstr>C2VILGeneral</vt:lpwstr>
  </property>
</Properties>
</file>